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m\Documents\CRW\MOEDERBESTANDEN 2017-2018\"/>
    </mc:Choice>
  </mc:AlternateContent>
  <bookViews>
    <workbookView xWindow="0" yWindow="0" windowWidth="23040" windowHeight="8796"/>
  </bookViews>
  <sheets>
    <sheet name="WIJZIGINGSOVERIZCHT" sheetId="10" r:id="rId1"/>
    <sheet name="VOORWEDSTRIJDEN" sheetId="11" r:id="rId2"/>
    <sheet name="TOTAALOVERZICHT" sheetId="7" r:id="rId3"/>
    <sheet name="FINALEOVERZICHT" sheetId="8" r:id="rId4"/>
  </sheets>
  <definedNames>
    <definedName name="_xlnm.Print_Area" localSheetId="3">FINALEOVERZICHT!$A$1:$W$105</definedName>
    <definedName name="_xlnm.Print_Area" localSheetId="2">TOTAALOVERZICHT!$A$1:$BM$68</definedName>
    <definedName name="_xlnm.Print_Area" localSheetId="1">VOORWEDSTRIJDEN!$A$1:$AA$68</definedName>
  </definedNames>
  <calcPr calcId="152511"/>
</workbook>
</file>

<file path=xl/calcChain.xml><?xml version="1.0" encoding="utf-8"?>
<calcChain xmlns="http://schemas.openxmlformats.org/spreadsheetml/2006/main">
  <c r="I9" i="7" l="1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8" i="7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8" i="11"/>
  <c r="AE65" i="8" l="1"/>
  <c r="Y65" i="8"/>
  <c r="AE64" i="8"/>
  <c r="AC64" i="8"/>
  <c r="Y64" i="8"/>
  <c r="AE63" i="8"/>
  <c r="AC63" i="8"/>
  <c r="Y63" i="8"/>
  <c r="AC62" i="8" s="1"/>
  <c r="AE62" i="8"/>
  <c r="Y62" i="8"/>
  <c r="AC61" i="8" s="1"/>
  <c r="AE61" i="8"/>
  <c r="Y61" i="8"/>
  <c r="AE60" i="8"/>
  <c r="AC60" i="8"/>
  <c r="Y60" i="8"/>
  <c r="AE59" i="8"/>
  <c r="AC59" i="8"/>
  <c r="Y59" i="8"/>
  <c r="AC58" i="8" s="1"/>
  <c r="AE58" i="8"/>
  <c r="Y58" i="8"/>
  <c r="AC57" i="8" s="1"/>
  <c r="AE57" i="8"/>
  <c r="Y57" i="8"/>
  <c r="AE56" i="8"/>
  <c r="AC56" i="8"/>
  <c r="Y56" i="8"/>
  <c r="AE55" i="8"/>
  <c r="AC55" i="8"/>
  <c r="Y55" i="8"/>
  <c r="AC54" i="8" s="1"/>
  <c r="AE54" i="8"/>
  <c r="Y54" i="8"/>
  <c r="AC53" i="8" s="1"/>
  <c r="AE53" i="8"/>
  <c r="Y53" i="8"/>
  <c r="AE52" i="8"/>
  <c r="AC52" i="8"/>
  <c r="Y52" i="8"/>
  <c r="AE51" i="8"/>
  <c r="AC51" i="8"/>
  <c r="Y51" i="8"/>
  <c r="AC50" i="8" s="1"/>
  <c r="AE50" i="8"/>
  <c r="Y50" i="8"/>
  <c r="AC49" i="8" s="1"/>
  <c r="AE49" i="8"/>
  <c r="Y49" i="8"/>
  <c r="AC48" i="8" s="1"/>
  <c r="AE48" i="8"/>
  <c r="Y48" i="8"/>
  <c r="AE47" i="8"/>
  <c r="AC47" i="8"/>
  <c r="Y47" i="8"/>
  <c r="AC46" i="8" s="1"/>
  <c r="AE46" i="8"/>
  <c r="Y46" i="8"/>
  <c r="AC45" i="8" s="1"/>
  <c r="AE45" i="8"/>
  <c r="Y45" i="8"/>
  <c r="AE44" i="8"/>
  <c r="AC44" i="8"/>
  <c r="Y44" i="8"/>
  <c r="AE43" i="8"/>
  <c r="AC43" i="8"/>
  <c r="Y43" i="8"/>
  <c r="AC42" i="8" s="1"/>
  <c r="AE42" i="8"/>
  <c r="Y42" i="8"/>
  <c r="AC41" i="8" s="1"/>
  <c r="AE41" i="8"/>
  <c r="Y41" i="8"/>
  <c r="AE40" i="8"/>
  <c r="AC40" i="8"/>
  <c r="Y40" i="8"/>
  <c r="AE39" i="8"/>
  <c r="AC39" i="8"/>
  <c r="Y39" i="8"/>
  <c r="AC38" i="8" s="1"/>
  <c r="AE38" i="8"/>
  <c r="Y38" i="8"/>
  <c r="AC37" i="8" s="1"/>
  <c r="AE37" i="8"/>
  <c r="Y37" i="8"/>
  <c r="AE36" i="8"/>
  <c r="AC36" i="8"/>
  <c r="Y36" i="8"/>
  <c r="AE35" i="8"/>
  <c r="AC35" i="8"/>
  <c r="Y35" i="8"/>
  <c r="AC34" i="8" s="1"/>
  <c r="AE34" i="8"/>
  <c r="Y34" i="8"/>
  <c r="AC33" i="8" s="1"/>
  <c r="AE33" i="8"/>
  <c r="Y33" i="8"/>
  <c r="AE32" i="8"/>
  <c r="AC32" i="8"/>
  <c r="Y32" i="8"/>
  <c r="AE31" i="8"/>
  <c r="AC31" i="8"/>
  <c r="Y31" i="8"/>
  <c r="AC30" i="8" s="1"/>
  <c r="AE30" i="8"/>
  <c r="Y30" i="8"/>
  <c r="AC29" i="8" s="1"/>
  <c r="AE29" i="8"/>
  <c r="Y29" i="8"/>
  <c r="AE28" i="8"/>
  <c r="AC28" i="8"/>
  <c r="Y28" i="8"/>
  <c r="AE27" i="8"/>
  <c r="AC27" i="8"/>
  <c r="Y27" i="8"/>
  <c r="AC26" i="8" s="1"/>
  <c r="AE26" i="8"/>
  <c r="Y26" i="8"/>
  <c r="AC25" i="8" s="1"/>
  <c r="AE25" i="8"/>
  <c r="Y25" i="8"/>
  <c r="AE24" i="8"/>
  <c r="AC24" i="8"/>
  <c r="Y24" i="8"/>
  <c r="AE23" i="8"/>
  <c r="AC23" i="8"/>
  <c r="Y23" i="8"/>
  <c r="AC22" i="8" s="1"/>
  <c r="AE22" i="8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Q8" i="11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K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BV51" i="7"/>
  <c r="BP51" i="7"/>
  <c r="BV50" i="7"/>
  <c r="BT50" i="7"/>
  <c r="BP50" i="7"/>
  <c r="BT49" i="7" s="1"/>
  <c r="BV49" i="7"/>
  <c r="BP49" i="7"/>
  <c r="BT48" i="7" s="1"/>
  <c r="BV48" i="7"/>
  <c r="BP48" i="7"/>
  <c r="BT47" i="7" s="1"/>
  <c r="BV47" i="7"/>
  <c r="BP47" i="7"/>
  <c r="BT46" i="7" s="1"/>
  <c r="BV46" i="7"/>
  <c r="BP46" i="7"/>
  <c r="BV45" i="7"/>
  <c r="BT45" i="7"/>
  <c r="BP45" i="7"/>
  <c r="BT44" i="7" s="1"/>
  <c r="BV44" i="7"/>
  <c r="BP44" i="7"/>
  <c r="BT43" i="7" s="1"/>
  <c r="BV43" i="7"/>
  <c r="BP43" i="7"/>
  <c r="BV42" i="7"/>
  <c r="BT42" i="7"/>
  <c r="BP42" i="7"/>
  <c r="BT41" i="7" s="1"/>
  <c r="BV41" i="7"/>
  <c r="BP41" i="7"/>
  <c r="BT40" i="7" s="1"/>
  <c r="BV40" i="7"/>
  <c r="BP40" i="7"/>
  <c r="BT39" i="7" s="1"/>
  <c r="BV39" i="7"/>
  <c r="BP39" i="7"/>
  <c r="BT38" i="7" s="1"/>
  <c r="BV38" i="7"/>
  <c r="BP38" i="7"/>
  <c r="BV37" i="7"/>
  <c r="BT37" i="7"/>
  <c r="BP37" i="7"/>
  <c r="BT36" i="7" s="1"/>
  <c r="BV36" i="7"/>
  <c r="BP36" i="7"/>
  <c r="BT35" i="7" s="1"/>
  <c r="BV35" i="7"/>
  <c r="BP35" i="7"/>
  <c r="BT34" i="7" s="1"/>
  <c r="BV34" i="7"/>
  <c r="BP34" i="7"/>
  <c r="BV33" i="7"/>
  <c r="BT33" i="7"/>
  <c r="BP33" i="7"/>
  <c r="BT32" i="7" s="1"/>
  <c r="BV32" i="7"/>
  <c r="BP32" i="7"/>
  <c r="BT31" i="7" s="1"/>
  <c r="BV31" i="7"/>
  <c r="BP31" i="7"/>
  <c r="BV30" i="7"/>
  <c r="BT30" i="7"/>
  <c r="BP30" i="7"/>
  <c r="BT29" i="7" s="1"/>
  <c r="BV29" i="7"/>
  <c r="BP29" i="7"/>
  <c r="BT28" i="7" s="1"/>
  <c r="BV28" i="7"/>
  <c r="BP28" i="7"/>
  <c r="BT27" i="7" s="1"/>
  <c r="BV27" i="7"/>
  <c r="BP27" i="7"/>
  <c r="BT26" i="7" s="1"/>
  <c r="BV26" i="7"/>
  <c r="BP26" i="7"/>
  <c r="BV25" i="7"/>
  <c r="BT25" i="7"/>
  <c r="BP25" i="7"/>
  <c r="BT24" i="7" s="1"/>
  <c r="BV24" i="7"/>
  <c r="BP24" i="7"/>
  <c r="BT23" i="7" s="1"/>
  <c r="BV23" i="7"/>
  <c r="BP23" i="7"/>
  <c r="BV22" i="7"/>
  <c r="BT22" i="7"/>
  <c r="BP22" i="7"/>
  <c r="BT21" i="7" s="1"/>
  <c r="BV21" i="7"/>
  <c r="BP21" i="7"/>
  <c r="BT20" i="7" s="1"/>
  <c r="BV20" i="7"/>
  <c r="BP20" i="7"/>
  <c r="BT19" i="7" s="1"/>
  <c r="BV19" i="7"/>
  <c r="BP19" i="7"/>
  <c r="BT18" i="7" s="1"/>
  <c r="BV18" i="7"/>
  <c r="BP18" i="7"/>
  <c r="BV17" i="7"/>
  <c r="BT17" i="7"/>
  <c r="BP17" i="7"/>
  <c r="BT16" i="7" s="1"/>
  <c r="BV16" i="7"/>
  <c r="BP16" i="7"/>
  <c r="BT15" i="7" s="1"/>
  <c r="BV15" i="7"/>
  <c r="BP15" i="7"/>
  <c r="BV14" i="7"/>
  <c r="BT14" i="7"/>
  <c r="BP14" i="7"/>
  <c r="BT13" i="7" s="1"/>
  <c r="BV13" i="7"/>
  <c r="BP13" i="7"/>
  <c r="BT12" i="7" s="1"/>
  <c r="BV12" i="7"/>
  <c r="BP12" i="7"/>
  <c r="BT11" i="7" s="1"/>
  <c r="BV11" i="7"/>
  <c r="BP11" i="7"/>
  <c r="BT10" i="7" s="1"/>
  <c r="BV10" i="7"/>
  <c r="BP10" i="7"/>
  <c r="BT9" i="7" s="1"/>
  <c r="BV9" i="7"/>
  <c r="BP9" i="7"/>
  <c r="BT8" i="7" s="1"/>
  <c r="BV8" i="7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8" i="11"/>
  <c r="AH12" i="11"/>
  <c r="AH16" i="11"/>
  <c r="AH20" i="11"/>
  <c r="AH24" i="11"/>
  <c r="AH28" i="11"/>
  <c r="AH32" i="11"/>
  <c r="AH36" i="11"/>
  <c r="AH40" i="11"/>
  <c r="AH44" i="11"/>
  <c r="AH48" i="11"/>
  <c r="AH8" i="11"/>
  <c r="AD51" i="11"/>
  <c r="AH50" i="11" s="1"/>
  <c r="AD50" i="11"/>
  <c r="AH49" i="11" s="1"/>
  <c r="AD49" i="11"/>
  <c r="AD48" i="11"/>
  <c r="AH47" i="11" s="1"/>
  <c r="AD47" i="11"/>
  <c r="AH46" i="11" s="1"/>
  <c r="AD46" i="11"/>
  <c r="AH45" i="11" s="1"/>
  <c r="AD45" i="11"/>
  <c r="AD44" i="11"/>
  <c r="AH43" i="11" s="1"/>
  <c r="AD43" i="11"/>
  <c r="AH42" i="11" s="1"/>
  <c r="AD42" i="11"/>
  <c r="AH41" i="11" s="1"/>
  <c r="AD41" i="11"/>
  <c r="AD40" i="11"/>
  <c r="AH39" i="11" s="1"/>
  <c r="AD39" i="11"/>
  <c r="AH38" i="11" s="1"/>
  <c r="AD38" i="11"/>
  <c r="AH37" i="11" s="1"/>
  <c r="AD37" i="11"/>
  <c r="AD36" i="11"/>
  <c r="AH35" i="11" s="1"/>
  <c r="AD35" i="11"/>
  <c r="AH34" i="11" s="1"/>
  <c r="AD34" i="11"/>
  <c r="AH33" i="11" s="1"/>
  <c r="AD33" i="11"/>
  <c r="AD32" i="11"/>
  <c r="AH31" i="11" s="1"/>
  <c r="AD31" i="11"/>
  <c r="AH30" i="11" s="1"/>
  <c r="AD30" i="11"/>
  <c r="AH29" i="11" s="1"/>
  <c r="AD29" i="11"/>
  <c r="AD28" i="11"/>
  <c r="AH27" i="11" s="1"/>
  <c r="AD27" i="11"/>
  <c r="AH26" i="11" s="1"/>
  <c r="AD26" i="11"/>
  <c r="AH25" i="11" s="1"/>
  <c r="AD25" i="11"/>
  <c r="AD24" i="11"/>
  <c r="AH23" i="11" s="1"/>
  <c r="AD23" i="11"/>
  <c r="AH22" i="11" s="1"/>
  <c r="AD22" i="11"/>
  <c r="AH21" i="11" s="1"/>
  <c r="AD21" i="11"/>
  <c r="AD20" i="11"/>
  <c r="AH19" i="11" s="1"/>
  <c r="AD19" i="11"/>
  <c r="AH18" i="11" s="1"/>
  <c r="AD18" i="11"/>
  <c r="AH17" i="11" s="1"/>
  <c r="AD17" i="11"/>
  <c r="AD16" i="11"/>
  <c r="AH15" i="11" s="1"/>
  <c r="AD15" i="11"/>
  <c r="AH14" i="11" s="1"/>
  <c r="AD14" i="11"/>
  <c r="AH13" i="11" s="1"/>
  <c r="AD13" i="11"/>
  <c r="AD12" i="11"/>
  <c r="AH11" i="11" s="1"/>
  <c r="AD11" i="11"/>
  <c r="AH10" i="11" s="1"/>
  <c r="AD10" i="11"/>
  <c r="AH9" i="11" s="1"/>
  <c r="AD9" i="11"/>
  <c r="H91" i="8" l="1"/>
  <c r="S101" i="8"/>
  <c r="H101" i="8"/>
  <c r="S97" i="8"/>
  <c r="H97" i="8"/>
  <c r="S93" i="8"/>
  <c r="H93" i="8"/>
  <c r="S89" i="8"/>
  <c r="S103" i="8" s="1"/>
  <c r="S104" i="8" s="1"/>
  <c r="N89" i="8"/>
  <c r="U89" i="8" s="1"/>
  <c r="H89" i="8"/>
  <c r="C89" i="8"/>
  <c r="D89" i="8" s="1"/>
  <c r="I89" i="8" s="1"/>
  <c r="H77" i="8"/>
  <c r="H78" i="8" s="1"/>
  <c r="S75" i="8"/>
  <c r="H75" i="8"/>
  <c r="S71" i="8"/>
  <c r="H71" i="8"/>
  <c r="S67" i="8"/>
  <c r="H67" i="8"/>
  <c r="S63" i="8"/>
  <c r="S77" i="8" s="1"/>
  <c r="S78" i="8" s="1"/>
  <c r="O63" i="8"/>
  <c r="T63" i="8" s="1"/>
  <c r="N63" i="8"/>
  <c r="U63" i="8" s="1"/>
  <c r="H63" i="8"/>
  <c r="H69" i="8" s="1"/>
  <c r="C63" i="8"/>
  <c r="D63" i="8" s="1"/>
  <c r="I63" i="8" s="1"/>
  <c r="S49" i="8"/>
  <c r="H49" i="8"/>
  <c r="S45" i="8"/>
  <c r="H45" i="8"/>
  <c r="S41" i="8"/>
  <c r="H41" i="8"/>
  <c r="S37" i="8"/>
  <c r="N37" i="8"/>
  <c r="U37" i="8" s="1"/>
  <c r="H37" i="8"/>
  <c r="H47" i="8" s="1"/>
  <c r="C37" i="8"/>
  <c r="D37" i="8" s="1"/>
  <c r="I37" i="8" s="1"/>
  <c r="S23" i="8"/>
  <c r="S19" i="8"/>
  <c r="S15" i="8"/>
  <c r="S13" i="8"/>
  <c r="N15" i="8" s="1"/>
  <c r="S11" i="8"/>
  <c r="N11" i="8"/>
  <c r="H23" i="8"/>
  <c r="H19" i="8"/>
  <c r="H15" i="8"/>
  <c r="H11" i="8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AN21" i="7"/>
  <c r="AN37" i="7"/>
  <c r="AR37" i="7" s="1"/>
  <c r="AN53" i="7"/>
  <c r="AR53" i="7" s="1"/>
  <c r="AZ38" i="7"/>
  <c r="BD38" i="7" s="1"/>
  <c r="AZ54" i="7"/>
  <c r="BD54" i="7" s="1"/>
  <c r="BL54" i="7"/>
  <c r="AB11" i="11"/>
  <c r="AB15" i="11"/>
  <c r="AB19" i="11"/>
  <c r="AB23" i="11"/>
  <c r="AB27" i="11"/>
  <c r="AB31" i="11"/>
  <c r="AB35" i="11"/>
  <c r="AB39" i="11"/>
  <c r="AB43" i="11"/>
  <c r="AB47" i="11"/>
  <c r="AB51" i="11"/>
  <c r="AB55" i="11"/>
  <c r="AB59" i="11"/>
  <c r="AB63" i="11"/>
  <c r="AB67" i="11"/>
  <c r="AA12" i="11"/>
  <c r="AA16" i="11"/>
  <c r="AA20" i="11"/>
  <c r="AA24" i="11"/>
  <c r="AA28" i="11"/>
  <c r="AA32" i="11"/>
  <c r="AA36" i="11"/>
  <c r="AA40" i="11"/>
  <c r="AA44" i="11"/>
  <c r="AA48" i="11"/>
  <c r="AA52" i="11"/>
  <c r="AA56" i="11"/>
  <c r="AA60" i="11"/>
  <c r="AA64" i="11"/>
  <c r="Z10" i="11"/>
  <c r="AA10" i="11" s="1"/>
  <c r="Z11" i="11"/>
  <c r="AA11" i="11" s="1"/>
  <c r="Z12" i="11"/>
  <c r="AB12" i="11" s="1"/>
  <c r="Z13" i="11"/>
  <c r="AA13" i="11" s="1"/>
  <c r="Z14" i="11"/>
  <c r="AA14" i="11" s="1"/>
  <c r="Z15" i="11"/>
  <c r="AA15" i="11" s="1"/>
  <c r="Z16" i="11"/>
  <c r="AB16" i="11" s="1"/>
  <c r="Z17" i="11"/>
  <c r="AA17" i="11" s="1"/>
  <c r="Z18" i="11"/>
  <c r="AA18" i="11" s="1"/>
  <c r="Z19" i="11"/>
  <c r="AA19" i="11" s="1"/>
  <c r="Z20" i="11"/>
  <c r="AB20" i="11" s="1"/>
  <c r="Z21" i="11"/>
  <c r="AA21" i="11" s="1"/>
  <c r="Z22" i="11"/>
  <c r="AA22" i="11" s="1"/>
  <c r="Z23" i="11"/>
  <c r="AA23" i="11" s="1"/>
  <c r="Z24" i="11"/>
  <c r="AB24" i="11" s="1"/>
  <c r="Z25" i="11"/>
  <c r="AA25" i="11" s="1"/>
  <c r="Z26" i="11"/>
  <c r="AA26" i="11" s="1"/>
  <c r="Z27" i="11"/>
  <c r="AA27" i="11" s="1"/>
  <c r="Z28" i="11"/>
  <c r="AB28" i="11" s="1"/>
  <c r="Z29" i="11"/>
  <c r="AA29" i="11" s="1"/>
  <c r="Z30" i="11"/>
  <c r="AA30" i="11" s="1"/>
  <c r="Z31" i="11"/>
  <c r="AA31" i="11" s="1"/>
  <c r="Z32" i="11"/>
  <c r="AB32" i="11" s="1"/>
  <c r="Z33" i="11"/>
  <c r="AA33" i="11" s="1"/>
  <c r="Z34" i="11"/>
  <c r="AA34" i="11" s="1"/>
  <c r="Z35" i="11"/>
  <c r="AA35" i="11" s="1"/>
  <c r="Z36" i="11"/>
  <c r="AB36" i="11" s="1"/>
  <c r="Z37" i="11"/>
  <c r="AA37" i="11" s="1"/>
  <c r="Z38" i="11"/>
  <c r="AA38" i="11" s="1"/>
  <c r="Z39" i="11"/>
  <c r="AA39" i="11" s="1"/>
  <c r="Z40" i="11"/>
  <c r="AB40" i="11" s="1"/>
  <c r="Z41" i="11"/>
  <c r="AA41" i="11" s="1"/>
  <c r="Z42" i="11"/>
  <c r="AA42" i="11" s="1"/>
  <c r="Z43" i="11"/>
  <c r="AA43" i="11" s="1"/>
  <c r="Z44" i="11"/>
  <c r="AB44" i="11" s="1"/>
  <c r="Z45" i="11"/>
  <c r="AA45" i="11" s="1"/>
  <c r="Z46" i="11"/>
  <c r="AA46" i="11" s="1"/>
  <c r="Z47" i="11"/>
  <c r="AA47" i="11" s="1"/>
  <c r="Z48" i="11"/>
  <c r="AB48" i="11" s="1"/>
  <c r="Z49" i="11"/>
  <c r="AA49" i="11" s="1"/>
  <c r="Z50" i="11"/>
  <c r="AA50" i="11" s="1"/>
  <c r="Z51" i="11"/>
  <c r="AA51" i="11" s="1"/>
  <c r="Z52" i="11"/>
  <c r="AB52" i="11" s="1"/>
  <c r="Z53" i="11"/>
  <c r="AA53" i="11" s="1"/>
  <c r="Z54" i="11"/>
  <c r="AA54" i="11" s="1"/>
  <c r="Z55" i="11"/>
  <c r="AA55" i="11" s="1"/>
  <c r="Z56" i="11"/>
  <c r="AB56" i="11" s="1"/>
  <c r="Z57" i="11"/>
  <c r="AA57" i="11" s="1"/>
  <c r="Z58" i="11"/>
  <c r="AA58" i="11" s="1"/>
  <c r="Z59" i="11"/>
  <c r="AA59" i="11" s="1"/>
  <c r="Z60" i="11"/>
  <c r="AB60" i="11" s="1"/>
  <c r="Z61" i="11"/>
  <c r="AA61" i="11" s="1"/>
  <c r="Z62" i="11"/>
  <c r="AA62" i="11" s="1"/>
  <c r="Z63" i="11"/>
  <c r="AA63" i="11" s="1"/>
  <c r="Z64" i="11"/>
  <c r="AB64" i="11" s="1"/>
  <c r="Z65" i="11"/>
  <c r="AA65" i="11" s="1"/>
  <c r="Z66" i="11"/>
  <c r="AA66" i="11" s="1"/>
  <c r="Z67" i="11"/>
  <c r="AA67" i="11" s="1"/>
  <c r="AA22" i="7"/>
  <c r="AM23" i="7"/>
  <c r="AM39" i="7"/>
  <c r="BK41" i="7"/>
  <c r="BK57" i="7"/>
  <c r="AY24" i="7"/>
  <c r="AY32" i="7"/>
  <c r="AY36" i="7"/>
  <c r="AY40" i="7"/>
  <c r="AY44" i="7"/>
  <c r="AY48" i="7"/>
  <c r="AY52" i="7"/>
  <c r="AY56" i="7"/>
  <c r="AY60" i="7"/>
  <c r="AY64" i="7"/>
  <c r="BM54" i="7"/>
  <c r="BJ9" i="7"/>
  <c r="BK9" i="7" s="1"/>
  <c r="BJ10" i="7"/>
  <c r="BK10" i="7" s="1"/>
  <c r="BJ11" i="7"/>
  <c r="BK11" i="7" s="1"/>
  <c r="BJ12" i="7"/>
  <c r="BJ13" i="7"/>
  <c r="BK13" i="7" s="1"/>
  <c r="BJ14" i="7"/>
  <c r="BK14" i="7" s="1"/>
  <c r="BJ15" i="7"/>
  <c r="BJ16" i="7"/>
  <c r="BJ17" i="7"/>
  <c r="BK17" i="7" s="1"/>
  <c r="BJ18" i="7"/>
  <c r="BK18" i="7" s="1"/>
  <c r="BJ19" i="7"/>
  <c r="BK19" i="7" s="1"/>
  <c r="BJ20" i="7"/>
  <c r="BJ21" i="7"/>
  <c r="BJ22" i="7"/>
  <c r="BK22" i="7" s="1"/>
  <c r="BJ23" i="7"/>
  <c r="BJ24" i="7"/>
  <c r="BJ25" i="7"/>
  <c r="BJ26" i="7"/>
  <c r="BK26" i="7" s="1"/>
  <c r="BJ27" i="7"/>
  <c r="BJ28" i="7"/>
  <c r="BJ29" i="7"/>
  <c r="BJ30" i="7"/>
  <c r="BK30" i="7" s="1"/>
  <c r="BJ31" i="7"/>
  <c r="BJ32" i="7"/>
  <c r="BJ33" i="7"/>
  <c r="BJ34" i="7"/>
  <c r="BK34" i="7" s="1"/>
  <c r="BJ35" i="7"/>
  <c r="BJ36" i="7"/>
  <c r="BJ37" i="7"/>
  <c r="BJ38" i="7"/>
  <c r="BK38" i="7" s="1"/>
  <c r="BJ39" i="7"/>
  <c r="BJ40" i="7"/>
  <c r="BJ41" i="7"/>
  <c r="BJ42" i="7"/>
  <c r="BK42" i="7" s="1"/>
  <c r="BJ43" i="7"/>
  <c r="BJ44" i="7"/>
  <c r="BJ45" i="7"/>
  <c r="BJ46" i="7"/>
  <c r="BK46" i="7" s="1"/>
  <c r="BJ47" i="7"/>
  <c r="BJ48" i="7"/>
  <c r="BJ49" i="7"/>
  <c r="BJ50" i="7"/>
  <c r="BK50" i="7" s="1"/>
  <c r="BJ51" i="7"/>
  <c r="BJ52" i="7"/>
  <c r="BJ53" i="7"/>
  <c r="BJ54" i="7"/>
  <c r="BK54" i="7" s="1"/>
  <c r="BJ55" i="7"/>
  <c r="BJ56" i="7"/>
  <c r="BJ57" i="7"/>
  <c r="BJ58" i="7"/>
  <c r="BK58" i="7" s="1"/>
  <c r="BJ59" i="7"/>
  <c r="BJ60" i="7"/>
  <c r="BJ61" i="7"/>
  <c r="BJ62" i="7"/>
  <c r="BK62" i="7" s="1"/>
  <c r="BJ63" i="7"/>
  <c r="BJ64" i="7"/>
  <c r="BJ65" i="7"/>
  <c r="BJ66" i="7"/>
  <c r="BK66" i="7" s="1"/>
  <c r="BJ67" i="7"/>
  <c r="AX9" i="7"/>
  <c r="AZ9" i="7" s="1"/>
  <c r="AX10" i="7"/>
  <c r="AY10" i="7" s="1"/>
  <c r="AX11" i="7"/>
  <c r="AZ11" i="7" s="1"/>
  <c r="BC11" i="7" s="1"/>
  <c r="BI11" i="7" s="1"/>
  <c r="AX12" i="7"/>
  <c r="AZ12" i="7" s="1"/>
  <c r="AX13" i="7"/>
  <c r="AZ13" i="7" s="1"/>
  <c r="AX14" i="7"/>
  <c r="AY14" i="7" s="1"/>
  <c r="AX15" i="7"/>
  <c r="AZ15" i="7" s="1"/>
  <c r="BB15" i="7" s="1"/>
  <c r="AX16" i="7"/>
  <c r="AZ16" i="7" s="1"/>
  <c r="AX17" i="7"/>
  <c r="AZ17" i="7" s="1"/>
  <c r="AX18" i="7"/>
  <c r="AY18" i="7" s="1"/>
  <c r="AX19" i="7"/>
  <c r="AZ19" i="7" s="1"/>
  <c r="AX20" i="7"/>
  <c r="AZ20" i="7" s="1"/>
  <c r="AX21" i="7"/>
  <c r="AX22" i="7"/>
  <c r="AY22" i="7" s="1"/>
  <c r="AX23" i="7"/>
  <c r="AZ23" i="7" s="1"/>
  <c r="AX24" i="7"/>
  <c r="AZ24" i="7" s="1"/>
  <c r="AX25" i="7"/>
  <c r="AX26" i="7"/>
  <c r="AX27" i="7"/>
  <c r="AZ27" i="7" s="1"/>
  <c r="AX28" i="7"/>
  <c r="AZ28" i="7" s="1"/>
  <c r="AX29" i="7"/>
  <c r="AX30" i="7"/>
  <c r="AX31" i="7"/>
  <c r="AZ31" i="7" s="1"/>
  <c r="AX32" i="7"/>
  <c r="AZ32" i="7" s="1"/>
  <c r="AX33" i="7"/>
  <c r="AZ33" i="7" s="1"/>
  <c r="BD33" i="7" s="1"/>
  <c r="AX34" i="7"/>
  <c r="AX35" i="7"/>
  <c r="AZ35" i="7" s="1"/>
  <c r="AX36" i="7"/>
  <c r="AZ36" i="7" s="1"/>
  <c r="AX37" i="7"/>
  <c r="AZ37" i="7" s="1"/>
  <c r="AX38" i="7"/>
  <c r="AY38" i="7" s="1"/>
  <c r="AX39" i="7"/>
  <c r="AZ39" i="7" s="1"/>
  <c r="AX40" i="7"/>
  <c r="AZ40" i="7" s="1"/>
  <c r="AX41" i="7"/>
  <c r="AZ41" i="7" s="1"/>
  <c r="AX42" i="7"/>
  <c r="AX43" i="7"/>
  <c r="AZ43" i="7" s="1"/>
  <c r="AX44" i="7"/>
  <c r="AZ44" i="7" s="1"/>
  <c r="AX45" i="7"/>
  <c r="AZ45" i="7" s="1"/>
  <c r="BD45" i="7" s="1"/>
  <c r="AX46" i="7"/>
  <c r="AX47" i="7"/>
  <c r="AZ47" i="7" s="1"/>
  <c r="AX48" i="7"/>
  <c r="AZ48" i="7" s="1"/>
  <c r="AX49" i="7"/>
  <c r="AZ49" i="7" s="1"/>
  <c r="BD49" i="7" s="1"/>
  <c r="AX50" i="7"/>
  <c r="AX51" i="7"/>
  <c r="AZ51" i="7" s="1"/>
  <c r="AX52" i="7"/>
  <c r="AZ52" i="7" s="1"/>
  <c r="AX53" i="7"/>
  <c r="AZ53" i="7" s="1"/>
  <c r="AX54" i="7"/>
  <c r="AY54" i="7" s="1"/>
  <c r="AX55" i="7"/>
  <c r="AZ55" i="7" s="1"/>
  <c r="AX56" i="7"/>
  <c r="AZ56" i="7" s="1"/>
  <c r="AX57" i="7"/>
  <c r="AZ57" i="7" s="1"/>
  <c r="AX58" i="7"/>
  <c r="AX59" i="7"/>
  <c r="AZ59" i="7" s="1"/>
  <c r="AX60" i="7"/>
  <c r="AZ60" i="7" s="1"/>
  <c r="AX61" i="7"/>
  <c r="AZ61" i="7" s="1"/>
  <c r="BD61" i="7" s="1"/>
  <c r="AX62" i="7"/>
  <c r="AX63" i="7"/>
  <c r="AZ63" i="7" s="1"/>
  <c r="AX64" i="7"/>
  <c r="AZ64" i="7" s="1"/>
  <c r="AX65" i="7"/>
  <c r="AZ65" i="7" s="1"/>
  <c r="BD65" i="7" s="1"/>
  <c r="AX66" i="7"/>
  <c r="AX67" i="7"/>
  <c r="AZ67" i="7" s="1"/>
  <c r="BG9" i="7"/>
  <c r="BG10" i="7"/>
  <c r="BG11" i="7"/>
  <c r="BG12" i="7"/>
  <c r="BG13" i="7"/>
  <c r="BG14" i="7"/>
  <c r="BG15" i="7"/>
  <c r="BG16" i="7"/>
  <c r="BG17" i="7"/>
  <c r="BG18" i="7"/>
  <c r="BG19" i="7"/>
  <c r="BG20" i="7"/>
  <c r="BG21" i="7"/>
  <c r="BG22" i="7"/>
  <c r="BG23" i="7"/>
  <c r="BG24" i="7"/>
  <c r="BG25" i="7"/>
  <c r="BG26" i="7"/>
  <c r="BG27" i="7"/>
  <c r="BG28" i="7"/>
  <c r="BG29" i="7"/>
  <c r="BG30" i="7"/>
  <c r="BG31" i="7"/>
  <c r="BG32" i="7"/>
  <c r="BG33" i="7"/>
  <c r="BG34" i="7"/>
  <c r="BG35" i="7"/>
  <c r="BG36" i="7"/>
  <c r="BG37" i="7"/>
  <c r="BG38" i="7"/>
  <c r="BG39" i="7"/>
  <c r="BG40" i="7"/>
  <c r="BG41" i="7"/>
  <c r="BG42" i="7"/>
  <c r="BG43" i="7"/>
  <c r="BG44" i="7"/>
  <c r="BG45" i="7"/>
  <c r="BG46" i="7"/>
  <c r="BG47" i="7"/>
  <c r="BG48" i="7"/>
  <c r="BG49" i="7"/>
  <c r="BG50" i="7"/>
  <c r="BG51" i="7"/>
  <c r="BG52" i="7"/>
  <c r="BG53" i="7"/>
  <c r="BG54" i="7"/>
  <c r="BG55" i="7"/>
  <c r="BG56" i="7"/>
  <c r="BG57" i="7"/>
  <c r="BG58" i="7"/>
  <c r="BG59" i="7"/>
  <c r="BG60" i="7"/>
  <c r="BG61" i="7"/>
  <c r="BG62" i="7"/>
  <c r="BG63" i="7"/>
  <c r="BG64" i="7"/>
  <c r="BG65" i="7"/>
  <c r="BG66" i="7"/>
  <c r="BG67" i="7"/>
  <c r="BB23" i="7"/>
  <c r="BA27" i="7"/>
  <c r="BH27" i="7" s="1"/>
  <c r="BC31" i="7"/>
  <c r="BI31" i="7" s="1"/>
  <c r="BC35" i="7"/>
  <c r="BI35" i="7" s="1"/>
  <c r="BD37" i="7"/>
  <c r="BC39" i="7"/>
  <c r="BI39" i="7" s="1"/>
  <c r="BD41" i="7"/>
  <c r="BB43" i="7"/>
  <c r="BC47" i="7"/>
  <c r="BI47" i="7" s="1"/>
  <c r="BA51" i="7"/>
  <c r="BD53" i="7"/>
  <c r="BA55" i="7"/>
  <c r="BD57" i="7"/>
  <c r="BA59" i="7"/>
  <c r="BB63" i="7"/>
  <c r="BC67" i="7"/>
  <c r="BI67" i="7" s="1"/>
  <c r="AL10" i="7"/>
  <c r="AN10" i="7" s="1"/>
  <c r="AR10" i="7" s="1"/>
  <c r="AL11" i="7"/>
  <c r="AM11" i="7" s="1"/>
  <c r="AL12" i="7"/>
  <c r="AM12" i="7" s="1"/>
  <c r="AL13" i="7"/>
  <c r="AL14" i="7"/>
  <c r="AN14" i="7" s="1"/>
  <c r="AR14" i="7" s="1"/>
  <c r="AL15" i="7"/>
  <c r="AM15" i="7" s="1"/>
  <c r="AL16" i="7"/>
  <c r="AM16" i="7" s="1"/>
  <c r="AL17" i="7"/>
  <c r="AM17" i="7" s="1"/>
  <c r="AL18" i="7"/>
  <c r="AN18" i="7" s="1"/>
  <c r="AR18" i="7" s="1"/>
  <c r="AL19" i="7"/>
  <c r="AM19" i="7" s="1"/>
  <c r="AL20" i="7"/>
  <c r="AM20" i="7" s="1"/>
  <c r="AL22" i="7"/>
  <c r="AL23" i="7"/>
  <c r="AL24" i="7"/>
  <c r="AL25" i="7"/>
  <c r="AM25" i="7" s="1"/>
  <c r="AL26" i="7"/>
  <c r="AL27" i="7"/>
  <c r="AL28" i="7"/>
  <c r="AL29" i="7"/>
  <c r="AM29" i="7" s="1"/>
  <c r="AL30" i="7"/>
  <c r="AL31" i="7"/>
  <c r="AL32" i="7"/>
  <c r="AL33" i="7"/>
  <c r="AM33" i="7" s="1"/>
  <c r="AL34" i="7"/>
  <c r="AL35" i="7"/>
  <c r="AL36" i="7"/>
  <c r="AL37" i="7"/>
  <c r="AM37" i="7" s="1"/>
  <c r="AL38" i="7"/>
  <c r="AL39" i="7"/>
  <c r="AL40" i="7"/>
  <c r="AL41" i="7"/>
  <c r="AM41" i="7" s="1"/>
  <c r="AL42" i="7"/>
  <c r="AL43" i="7"/>
  <c r="AL44" i="7"/>
  <c r="AL45" i="7"/>
  <c r="AM45" i="7" s="1"/>
  <c r="AL46" i="7"/>
  <c r="AL47" i="7"/>
  <c r="AL48" i="7"/>
  <c r="AL49" i="7"/>
  <c r="AM49" i="7" s="1"/>
  <c r="AL50" i="7"/>
  <c r="AL51" i="7"/>
  <c r="AL52" i="7"/>
  <c r="AL53" i="7"/>
  <c r="AM53" i="7" s="1"/>
  <c r="AL54" i="7"/>
  <c r="AL55" i="7"/>
  <c r="AL56" i="7"/>
  <c r="AL57" i="7"/>
  <c r="AM57" i="7" s="1"/>
  <c r="AL58" i="7"/>
  <c r="AL59" i="7"/>
  <c r="AL60" i="7"/>
  <c r="AL61" i="7"/>
  <c r="AM61" i="7" s="1"/>
  <c r="AL62" i="7"/>
  <c r="AL63" i="7"/>
  <c r="AL64" i="7"/>
  <c r="AL65" i="7"/>
  <c r="AM65" i="7" s="1"/>
  <c r="AL66" i="7"/>
  <c r="AL67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L21" i="7" s="1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AI56" i="7"/>
  <c r="AI57" i="7"/>
  <c r="AI58" i="7"/>
  <c r="AI59" i="7"/>
  <c r="AI60" i="7"/>
  <c r="AI61" i="7"/>
  <c r="AI62" i="7"/>
  <c r="AI63" i="7"/>
  <c r="AI64" i="7"/>
  <c r="AI65" i="7"/>
  <c r="AI66" i="7"/>
  <c r="AI67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5" i="7"/>
  <c r="AU66" i="7"/>
  <c r="AU67" i="7"/>
  <c r="Z22" i="7"/>
  <c r="AB22" i="7" s="1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AA37" i="7" s="1"/>
  <c r="Z38" i="7"/>
  <c r="AB38" i="7" s="1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AA53" i="7" s="1"/>
  <c r="Z54" i="7"/>
  <c r="AB54" i="7" s="1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9" i="7"/>
  <c r="AB9" i="7" s="1"/>
  <c r="Z10" i="7"/>
  <c r="AB10" i="7" s="1"/>
  <c r="Z11" i="7"/>
  <c r="AB11" i="7" s="1"/>
  <c r="Z12" i="7"/>
  <c r="AA12" i="7" s="1"/>
  <c r="Z13" i="7"/>
  <c r="AB13" i="7" s="1"/>
  <c r="Z14" i="7"/>
  <c r="AB14" i="7" s="1"/>
  <c r="Z15" i="7"/>
  <c r="AB15" i="7" s="1"/>
  <c r="Z16" i="7"/>
  <c r="AA16" i="7" s="1"/>
  <c r="Z17" i="7"/>
  <c r="AB17" i="7" s="1"/>
  <c r="Z18" i="7"/>
  <c r="AB18" i="7" s="1"/>
  <c r="Z19" i="7"/>
  <c r="Z20" i="7"/>
  <c r="AA20" i="7" s="1"/>
  <c r="Z21" i="7"/>
  <c r="AA21" i="7" s="1"/>
  <c r="BI9" i="7"/>
  <c r="BH12" i="7"/>
  <c r="BI12" i="7"/>
  <c r="BH13" i="7"/>
  <c r="BI13" i="7"/>
  <c r="BH16" i="7"/>
  <c r="BI16" i="7"/>
  <c r="BH20" i="7"/>
  <c r="BI20" i="7"/>
  <c r="BI21" i="7"/>
  <c r="BA23" i="7"/>
  <c r="BH23" i="7" s="1"/>
  <c r="BH24" i="7"/>
  <c r="BI24" i="7"/>
  <c r="BH25" i="7"/>
  <c r="BH28" i="7"/>
  <c r="BI28" i="7"/>
  <c r="BH29" i="7"/>
  <c r="BI29" i="7"/>
  <c r="BH32" i="7"/>
  <c r="BI32" i="7"/>
  <c r="BA33" i="7"/>
  <c r="BC33" i="7"/>
  <c r="BI33" i="7" s="1"/>
  <c r="BA35" i="7"/>
  <c r="BH35" i="7" s="1"/>
  <c r="BH36" i="7"/>
  <c r="BI36" i="7"/>
  <c r="BA37" i="7"/>
  <c r="BC37" i="7"/>
  <c r="BI37" i="7"/>
  <c r="BH39" i="7"/>
  <c r="BH40" i="7"/>
  <c r="BI40" i="7"/>
  <c r="BC41" i="7"/>
  <c r="BI41" i="7" s="1"/>
  <c r="BH43" i="7"/>
  <c r="BH44" i="7"/>
  <c r="BC45" i="7"/>
  <c r="BI45" i="7" s="1"/>
  <c r="BH47" i="7"/>
  <c r="BH48" i="7"/>
  <c r="BI48" i="7"/>
  <c r="BC49" i="7"/>
  <c r="BI49" i="7" s="1"/>
  <c r="BC51" i="7"/>
  <c r="BH51" i="7"/>
  <c r="BI51" i="7"/>
  <c r="BA53" i="7"/>
  <c r="BB53" i="7"/>
  <c r="BC53" i="7"/>
  <c r="BI53" i="7" s="1"/>
  <c r="BH55" i="7"/>
  <c r="BI55" i="7"/>
  <c r="BA57" i="7"/>
  <c r="BB57" i="7"/>
  <c r="BC57" i="7"/>
  <c r="BI57" i="7"/>
  <c r="BH59" i="7"/>
  <c r="BA61" i="7"/>
  <c r="BB61" i="7"/>
  <c r="BC61" i="7"/>
  <c r="BI61" i="7" s="1"/>
  <c r="BH63" i="7"/>
  <c r="BA65" i="7"/>
  <c r="BB65" i="7"/>
  <c r="BC65" i="7"/>
  <c r="BI65" i="7" s="1"/>
  <c r="BB67" i="7"/>
  <c r="BH67" i="7"/>
  <c r="AI8" i="7"/>
  <c r="AU8" i="7"/>
  <c r="BG8" i="7"/>
  <c r="AA65" i="7" l="1"/>
  <c r="AB65" i="7"/>
  <c r="AA45" i="7"/>
  <c r="AB45" i="7"/>
  <c r="AA29" i="7"/>
  <c r="AB29" i="7"/>
  <c r="AA60" i="7"/>
  <c r="AB60" i="7"/>
  <c r="AA52" i="7"/>
  <c r="AB52" i="7"/>
  <c r="AA48" i="7"/>
  <c r="AB48" i="7"/>
  <c r="AA40" i="7"/>
  <c r="AB40" i="7"/>
  <c r="AA32" i="7"/>
  <c r="AB32" i="7"/>
  <c r="AA24" i="7"/>
  <c r="AB24" i="7"/>
  <c r="AB19" i="7"/>
  <c r="AD19" i="7" s="1"/>
  <c r="AA19" i="7"/>
  <c r="AA63" i="7"/>
  <c r="AB63" i="7"/>
  <c r="AA59" i="7"/>
  <c r="AB59" i="7"/>
  <c r="AA51" i="7"/>
  <c r="AB51" i="7"/>
  <c r="AA47" i="7"/>
  <c r="AB47" i="7"/>
  <c r="AA43" i="7"/>
  <c r="AB43" i="7"/>
  <c r="AA39" i="7"/>
  <c r="AB39" i="7"/>
  <c r="AA35" i="7"/>
  <c r="AB35" i="7"/>
  <c r="AA31" i="7"/>
  <c r="AB31" i="7"/>
  <c r="AA27" i="7"/>
  <c r="AB27" i="7"/>
  <c r="AA23" i="7"/>
  <c r="AB23" i="7"/>
  <c r="AN67" i="7"/>
  <c r="AR67" i="7" s="1"/>
  <c r="AM67" i="7"/>
  <c r="AR63" i="7"/>
  <c r="AN63" i="7"/>
  <c r="AM63" i="7"/>
  <c r="AN59" i="7"/>
  <c r="AR59" i="7" s="1"/>
  <c r="AM59" i="7"/>
  <c r="AN55" i="7"/>
  <c r="AR55" i="7" s="1"/>
  <c r="AR51" i="7"/>
  <c r="AN51" i="7"/>
  <c r="AM51" i="7"/>
  <c r="AN47" i="7"/>
  <c r="AR47" i="7" s="1"/>
  <c r="AM47" i="7"/>
  <c r="AN43" i="7"/>
  <c r="AR43" i="7" s="1"/>
  <c r="AM43" i="7"/>
  <c r="AN39" i="7"/>
  <c r="AR39" i="7" s="1"/>
  <c r="AN35" i="7"/>
  <c r="AR35" i="7" s="1"/>
  <c r="AM35" i="7"/>
  <c r="AN31" i="7"/>
  <c r="AR31" i="7" s="1"/>
  <c r="AM31" i="7"/>
  <c r="AN27" i="7"/>
  <c r="AR27" i="7" s="1"/>
  <c r="AM27" i="7"/>
  <c r="AR23" i="7"/>
  <c r="AN23" i="7"/>
  <c r="AY66" i="7"/>
  <c r="AZ66" i="7"/>
  <c r="AZ62" i="7"/>
  <c r="AY62" i="7"/>
  <c r="AZ58" i="7"/>
  <c r="AY58" i="7"/>
  <c r="AY50" i="7"/>
  <c r="AZ50" i="7"/>
  <c r="AZ46" i="7"/>
  <c r="BD46" i="7" s="1"/>
  <c r="AY46" i="7"/>
  <c r="AZ42" i="7"/>
  <c r="AY42" i="7"/>
  <c r="AY34" i="7"/>
  <c r="AZ34" i="7"/>
  <c r="BD34" i="7" s="1"/>
  <c r="AY30" i="7"/>
  <c r="AZ30" i="7"/>
  <c r="BD30" i="7" s="1"/>
  <c r="AY26" i="7"/>
  <c r="AZ26" i="7"/>
  <c r="BD26" i="7" s="1"/>
  <c r="BL65" i="7"/>
  <c r="BM65" i="7" s="1"/>
  <c r="BK65" i="7"/>
  <c r="BL61" i="7"/>
  <c r="BM61" i="7" s="1"/>
  <c r="BK61" i="7"/>
  <c r="BL57" i="7"/>
  <c r="BM57" i="7" s="1"/>
  <c r="BL53" i="7"/>
  <c r="BM53" i="7" s="1"/>
  <c r="BK53" i="7"/>
  <c r="BL49" i="7"/>
  <c r="BM49" i="7" s="1"/>
  <c r="BK49" i="7"/>
  <c r="BL45" i="7"/>
  <c r="BM45" i="7" s="1"/>
  <c r="BK45" i="7"/>
  <c r="BL41" i="7"/>
  <c r="BM41" i="7" s="1"/>
  <c r="BL37" i="7"/>
  <c r="BM37" i="7" s="1"/>
  <c r="BK37" i="7"/>
  <c r="BL33" i="7"/>
  <c r="BM33" i="7" s="1"/>
  <c r="BK33" i="7"/>
  <c r="BL29" i="7"/>
  <c r="BM29" i="7" s="1"/>
  <c r="BK29" i="7"/>
  <c r="BL25" i="7"/>
  <c r="BM25" i="7" s="1"/>
  <c r="BK21" i="7"/>
  <c r="BL21" i="7"/>
  <c r="BM21" i="7" s="1"/>
  <c r="BK25" i="7"/>
  <c r="AA54" i="7"/>
  <c r="BL38" i="7"/>
  <c r="BM38" i="7" s="1"/>
  <c r="AZ22" i="7"/>
  <c r="BD22" i="7" s="1"/>
  <c r="AB53" i="7"/>
  <c r="AA61" i="7"/>
  <c r="AB61" i="7"/>
  <c r="AA57" i="7"/>
  <c r="AB57" i="7"/>
  <c r="AA49" i="7"/>
  <c r="AB49" i="7"/>
  <c r="AA41" i="7"/>
  <c r="AB41" i="7"/>
  <c r="AA33" i="7"/>
  <c r="AB33" i="7"/>
  <c r="AA25" i="7"/>
  <c r="AB25" i="7"/>
  <c r="AB21" i="7"/>
  <c r="AA64" i="7"/>
  <c r="AB64" i="7"/>
  <c r="AA56" i="7"/>
  <c r="AB56" i="7"/>
  <c r="AA44" i="7"/>
  <c r="AB44" i="7"/>
  <c r="AD44" i="7" s="1"/>
  <c r="AA36" i="7"/>
  <c r="AB36" i="7"/>
  <c r="AA28" i="7"/>
  <c r="AB28" i="7"/>
  <c r="AA67" i="7"/>
  <c r="AB67" i="7"/>
  <c r="AA55" i="7"/>
  <c r="AB55" i="7"/>
  <c r="BA54" i="7"/>
  <c r="BA38" i="7"/>
  <c r="AB66" i="7"/>
  <c r="AA66" i="7"/>
  <c r="AB62" i="7"/>
  <c r="AA62" i="7"/>
  <c r="AB58" i="7"/>
  <c r="AA58" i="7"/>
  <c r="AE54" i="7"/>
  <c r="AD54" i="7"/>
  <c r="AB50" i="7"/>
  <c r="AA50" i="7"/>
  <c r="AB46" i="7"/>
  <c r="AA46" i="7"/>
  <c r="AB42" i="7"/>
  <c r="AA42" i="7"/>
  <c r="AE38" i="7"/>
  <c r="AD38" i="7"/>
  <c r="AB34" i="7"/>
  <c r="AA34" i="7"/>
  <c r="AB30" i="7"/>
  <c r="AA30" i="7"/>
  <c r="AB26" i="7"/>
  <c r="AA26" i="7"/>
  <c r="AE22" i="7"/>
  <c r="AD22" i="7"/>
  <c r="AC54" i="7"/>
  <c r="AC38" i="7"/>
  <c r="AC22" i="7"/>
  <c r="AF54" i="7"/>
  <c r="AF38" i="7"/>
  <c r="AF22" i="7"/>
  <c r="AN66" i="7"/>
  <c r="AR66" i="7" s="1"/>
  <c r="AM66" i="7"/>
  <c r="AN62" i="7"/>
  <c r="AR62" i="7" s="1"/>
  <c r="AM62" i="7"/>
  <c r="AN58" i="7"/>
  <c r="AR58" i="7" s="1"/>
  <c r="AM58" i="7"/>
  <c r="AN54" i="7"/>
  <c r="AR54" i="7" s="1"/>
  <c r="AM54" i="7"/>
  <c r="AN50" i="7"/>
  <c r="AR50" i="7" s="1"/>
  <c r="AM50" i="7"/>
  <c r="AN46" i="7"/>
  <c r="AR46" i="7" s="1"/>
  <c r="AM46" i="7"/>
  <c r="AN42" i="7"/>
  <c r="AR42" i="7" s="1"/>
  <c r="AM42" i="7"/>
  <c r="AN38" i="7"/>
  <c r="AR38" i="7" s="1"/>
  <c r="AM38" i="7"/>
  <c r="AN34" i="7"/>
  <c r="AR34" i="7" s="1"/>
  <c r="AM34" i="7"/>
  <c r="AN30" i="7"/>
  <c r="AR30" i="7" s="1"/>
  <c r="AM30" i="7"/>
  <c r="AN26" i="7"/>
  <c r="AR26" i="7" s="1"/>
  <c r="AM26" i="7"/>
  <c r="AN22" i="7"/>
  <c r="AR22" i="7" s="1"/>
  <c r="AM22" i="7"/>
  <c r="AM13" i="7"/>
  <c r="AN13" i="7"/>
  <c r="AR13" i="7" s="1"/>
  <c r="AM55" i="7"/>
  <c r="AA38" i="7"/>
  <c r="BL22" i="7"/>
  <c r="BM22" i="7" s="1"/>
  <c r="AB37" i="7"/>
  <c r="AY29" i="7"/>
  <c r="AZ29" i="7"/>
  <c r="AY25" i="7"/>
  <c r="AZ25" i="7"/>
  <c r="AY21" i="7"/>
  <c r="AZ21" i="7"/>
  <c r="BB21" i="7" s="1"/>
  <c r="BL64" i="7"/>
  <c r="BM64" i="7" s="1"/>
  <c r="BK64" i="7"/>
  <c r="BL60" i="7"/>
  <c r="BM60" i="7" s="1"/>
  <c r="BK60" i="7"/>
  <c r="BL56" i="7"/>
  <c r="BM56" i="7" s="1"/>
  <c r="BK56" i="7"/>
  <c r="BL52" i="7"/>
  <c r="BM52" i="7" s="1"/>
  <c r="BK52" i="7"/>
  <c r="BL48" i="7"/>
  <c r="BM48" i="7" s="1"/>
  <c r="BK48" i="7"/>
  <c r="BL44" i="7"/>
  <c r="BM44" i="7" s="1"/>
  <c r="BK44" i="7"/>
  <c r="BL40" i="7"/>
  <c r="BM40" i="7" s="1"/>
  <c r="BK40" i="7"/>
  <c r="BL36" i="7"/>
  <c r="BM36" i="7" s="1"/>
  <c r="BK36" i="7"/>
  <c r="BL32" i="7"/>
  <c r="BM32" i="7" s="1"/>
  <c r="BK32" i="7"/>
  <c r="BL28" i="7"/>
  <c r="BM28" i="7" s="1"/>
  <c r="BK28" i="7"/>
  <c r="BL24" i="7"/>
  <c r="BM24" i="7" s="1"/>
  <c r="BK24" i="7"/>
  <c r="AY67" i="7"/>
  <c r="AY63" i="7"/>
  <c r="AY59" i="7"/>
  <c r="AY55" i="7"/>
  <c r="AY51" i="7"/>
  <c r="AY47" i="7"/>
  <c r="AY43" i="7"/>
  <c r="AY39" i="7"/>
  <c r="AY35" i="7"/>
  <c r="AY31" i="7"/>
  <c r="AY23" i="7"/>
  <c r="BL66" i="7"/>
  <c r="BM66" i="7" s="1"/>
  <c r="BL50" i="7"/>
  <c r="BM50" i="7" s="1"/>
  <c r="BL34" i="7"/>
  <c r="BM34" i="7" s="1"/>
  <c r="AN65" i="7"/>
  <c r="AR65" i="7" s="1"/>
  <c r="AN49" i="7"/>
  <c r="AR49" i="7" s="1"/>
  <c r="AN33" i="7"/>
  <c r="AR33" i="7" s="1"/>
  <c r="BL67" i="7"/>
  <c r="BM67" i="7" s="1"/>
  <c r="BK67" i="7"/>
  <c r="BL63" i="7"/>
  <c r="BM63" i="7" s="1"/>
  <c r="BK63" i="7"/>
  <c r="BL59" i="7"/>
  <c r="BM59" i="7" s="1"/>
  <c r="BK59" i="7"/>
  <c r="BL55" i="7"/>
  <c r="BM55" i="7" s="1"/>
  <c r="BK55" i="7"/>
  <c r="BL51" i="7"/>
  <c r="BM51" i="7" s="1"/>
  <c r="BK51" i="7"/>
  <c r="BL47" i="7"/>
  <c r="BM47" i="7" s="1"/>
  <c r="BK47" i="7"/>
  <c r="BL43" i="7"/>
  <c r="BM43" i="7" s="1"/>
  <c r="BK43" i="7"/>
  <c r="BL39" i="7"/>
  <c r="BM39" i="7" s="1"/>
  <c r="BK39" i="7"/>
  <c r="BL35" i="7"/>
  <c r="BM35" i="7" s="1"/>
  <c r="BK35" i="7"/>
  <c r="BL31" i="7"/>
  <c r="BM31" i="7" s="1"/>
  <c r="BK31" i="7"/>
  <c r="BL27" i="7"/>
  <c r="BM27" i="7" s="1"/>
  <c r="BK27" i="7"/>
  <c r="BL23" i="7"/>
  <c r="BM23" i="7" s="1"/>
  <c r="BK23" i="7"/>
  <c r="BK15" i="7"/>
  <c r="BL15" i="7"/>
  <c r="BM15" i="7" s="1"/>
  <c r="AY28" i="7"/>
  <c r="BL62" i="7"/>
  <c r="BM62" i="7" s="1"/>
  <c r="BL46" i="7"/>
  <c r="BM46" i="7" s="1"/>
  <c r="BL30" i="7"/>
  <c r="BM30" i="7" s="1"/>
  <c r="AN61" i="7"/>
  <c r="AR61" i="7" s="1"/>
  <c r="AN45" i="7"/>
  <c r="AR45" i="7" s="1"/>
  <c r="AN29" i="7"/>
  <c r="AR29" i="7" s="1"/>
  <c r="AM64" i="7"/>
  <c r="AN64" i="7"/>
  <c r="AR64" i="7" s="1"/>
  <c r="AR60" i="7"/>
  <c r="AM60" i="7"/>
  <c r="AN60" i="7"/>
  <c r="AR56" i="7"/>
  <c r="AM56" i="7"/>
  <c r="AN56" i="7"/>
  <c r="AM52" i="7"/>
  <c r="AN52" i="7"/>
  <c r="AR52" i="7" s="1"/>
  <c r="AM48" i="7"/>
  <c r="AN48" i="7"/>
  <c r="AR48" i="7" s="1"/>
  <c r="AR44" i="7"/>
  <c r="AM44" i="7"/>
  <c r="AN44" i="7"/>
  <c r="AR40" i="7"/>
  <c r="AM40" i="7"/>
  <c r="AN40" i="7"/>
  <c r="AM36" i="7"/>
  <c r="AN36" i="7"/>
  <c r="AR36" i="7" s="1"/>
  <c r="AM32" i="7"/>
  <c r="AN32" i="7"/>
  <c r="AR32" i="7" s="1"/>
  <c r="AR28" i="7"/>
  <c r="AM28" i="7"/>
  <c r="AN28" i="7"/>
  <c r="AR24" i="7"/>
  <c r="AM24" i="7"/>
  <c r="AN24" i="7"/>
  <c r="AY65" i="7"/>
  <c r="AY61" i="7"/>
  <c r="AY57" i="7"/>
  <c r="AY53" i="7"/>
  <c r="AY49" i="7"/>
  <c r="AY45" i="7"/>
  <c r="AY41" i="7"/>
  <c r="AY37" i="7"/>
  <c r="AY33" i="7"/>
  <c r="AY27" i="7"/>
  <c r="BL58" i="7"/>
  <c r="BM58" i="7" s="1"/>
  <c r="BL42" i="7"/>
  <c r="BM42" i="7" s="1"/>
  <c r="BL26" i="7"/>
  <c r="BM26" i="7" s="1"/>
  <c r="AN57" i="7"/>
  <c r="AR57" i="7" s="1"/>
  <c r="AN41" i="7"/>
  <c r="AR41" i="7" s="1"/>
  <c r="AN25" i="7"/>
  <c r="AR25" i="7" s="1"/>
  <c r="AB66" i="11"/>
  <c r="AB62" i="11"/>
  <c r="AB58" i="11"/>
  <c r="AB54" i="11"/>
  <c r="AB50" i="11"/>
  <c r="AB46" i="11"/>
  <c r="AB42" i="11"/>
  <c r="AB38" i="11"/>
  <c r="AB34" i="11"/>
  <c r="AB30" i="11"/>
  <c r="AB26" i="11"/>
  <c r="AB22" i="11"/>
  <c r="AB18" i="11"/>
  <c r="AB14" i="11"/>
  <c r="AB10" i="11"/>
  <c r="AB65" i="11"/>
  <c r="AB61" i="11"/>
  <c r="AB57" i="11"/>
  <c r="AB53" i="11"/>
  <c r="AB49" i="11"/>
  <c r="AB45" i="11"/>
  <c r="AB41" i="11"/>
  <c r="AB37" i="11"/>
  <c r="AB33" i="11"/>
  <c r="AB29" i="11"/>
  <c r="AB25" i="11"/>
  <c r="AB21" i="11"/>
  <c r="AB17" i="11"/>
  <c r="AB13" i="11"/>
  <c r="S25" i="8"/>
  <c r="S26" i="8" s="1"/>
  <c r="S51" i="8"/>
  <c r="S52" i="8" s="1"/>
  <c r="O37" i="8"/>
  <c r="T37" i="8" s="1"/>
  <c r="O89" i="8"/>
  <c r="T89" i="8" s="1"/>
  <c r="H99" i="8"/>
  <c r="C93" i="8"/>
  <c r="H95" i="8"/>
  <c r="C97" i="8" s="1"/>
  <c r="H103" i="8"/>
  <c r="H104" i="8" s="1"/>
  <c r="S91" i="8"/>
  <c r="N93" i="8" s="1"/>
  <c r="S95" i="8"/>
  <c r="S99" i="8"/>
  <c r="J89" i="8"/>
  <c r="H73" i="8"/>
  <c r="S65" i="8"/>
  <c r="N67" i="8" s="1"/>
  <c r="S69" i="8"/>
  <c r="N71" i="8" s="1"/>
  <c r="S73" i="8"/>
  <c r="J63" i="8"/>
  <c r="H65" i="8"/>
  <c r="C67" i="8" s="1"/>
  <c r="H39" i="8"/>
  <c r="C41" i="8" s="1"/>
  <c r="H51" i="8"/>
  <c r="H52" i="8" s="1"/>
  <c r="S39" i="8"/>
  <c r="N41" i="8" s="1"/>
  <c r="S43" i="8"/>
  <c r="S47" i="8"/>
  <c r="J37" i="8"/>
  <c r="H43" i="8"/>
  <c r="S17" i="8"/>
  <c r="N19" i="8" s="1"/>
  <c r="S21" i="8"/>
  <c r="H25" i="8"/>
  <c r="H26" i="8" s="1"/>
  <c r="H17" i="8"/>
  <c r="H21" i="8"/>
  <c r="H13" i="8"/>
  <c r="AY13" i="7"/>
  <c r="BL20" i="7"/>
  <c r="BM20" i="7" s="1"/>
  <c r="BL16" i="7"/>
  <c r="BM16" i="7" s="1"/>
  <c r="BL12" i="7"/>
  <c r="BM12" i="7" s="1"/>
  <c r="AY9" i="7"/>
  <c r="AA15" i="7"/>
  <c r="BL11" i="7"/>
  <c r="BM11" i="7" s="1"/>
  <c r="AZ18" i="7"/>
  <c r="BD18" i="7" s="1"/>
  <c r="AB20" i="7"/>
  <c r="AC20" i="7" s="1"/>
  <c r="AA11" i="7"/>
  <c r="AZ14" i="7"/>
  <c r="BD14" i="7" s="1"/>
  <c r="AB16" i="7"/>
  <c r="AD16" i="7" s="1"/>
  <c r="AY17" i="7"/>
  <c r="BL19" i="7"/>
  <c r="BM19" i="7" s="1"/>
  <c r="AZ10" i="7"/>
  <c r="BD10" i="7" s="1"/>
  <c r="AN17" i="7"/>
  <c r="AR17" i="7" s="1"/>
  <c r="AB12" i="7"/>
  <c r="AF17" i="7"/>
  <c r="AD17" i="7"/>
  <c r="AE17" i="7"/>
  <c r="AC17" i="7"/>
  <c r="BA13" i="7"/>
  <c r="BC13" i="7"/>
  <c r="BD13" i="7"/>
  <c r="AF13" i="7"/>
  <c r="AD13" i="7"/>
  <c r="AE13" i="7"/>
  <c r="AC13" i="7"/>
  <c r="BC9" i="7"/>
  <c r="BD9" i="7"/>
  <c r="BA9" i="7"/>
  <c r="AC19" i="7"/>
  <c r="AF19" i="7"/>
  <c r="AE15" i="7"/>
  <c r="AC15" i="7"/>
  <c r="AD15" i="7"/>
  <c r="AF15" i="7"/>
  <c r="AD11" i="7"/>
  <c r="AF11" i="7"/>
  <c r="AE11" i="7"/>
  <c r="AC11" i="7"/>
  <c r="BC19" i="7"/>
  <c r="BI19" i="7" s="1"/>
  <c r="BB19" i="7"/>
  <c r="AF9" i="7"/>
  <c r="AE9" i="7"/>
  <c r="AC9" i="7"/>
  <c r="AD9" i="7"/>
  <c r="BC17" i="7"/>
  <c r="BI17" i="7" s="1"/>
  <c r="BD17" i="7"/>
  <c r="BA17" i="7"/>
  <c r="AE18" i="7"/>
  <c r="AF18" i="7"/>
  <c r="AD18" i="7"/>
  <c r="AC18" i="7"/>
  <c r="AE14" i="7"/>
  <c r="AC14" i="7"/>
  <c r="AF14" i="7"/>
  <c r="AD14" i="7"/>
  <c r="AF10" i="7"/>
  <c r="AE10" i="7"/>
  <c r="AC10" i="7"/>
  <c r="AD10" i="7"/>
  <c r="BK20" i="7"/>
  <c r="BK12" i="7"/>
  <c r="AY20" i="7"/>
  <c r="AY16" i="7"/>
  <c r="AY12" i="7"/>
  <c r="AM18" i="7"/>
  <c r="AM14" i="7"/>
  <c r="AM10" i="7"/>
  <c r="AA18" i="7"/>
  <c r="AA14" i="7"/>
  <c r="AA10" i="7"/>
  <c r="BL18" i="7"/>
  <c r="BM18" i="7" s="1"/>
  <c r="BL14" i="7"/>
  <c r="BM14" i="7" s="1"/>
  <c r="BL10" i="7"/>
  <c r="BM10" i="7" s="1"/>
  <c r="AN20" i="7"/>
  <c r="AN16" i="7"/>
  <c r="AR16" i="7" s="1"/>
  <c r="AN12" i="7"/>
  <c r="AR12" i="7" s="1"/>
  <c r="BK16" i="7"/>
  <c r="AY19" i="7"/>
  <c r="AY15" i="7"/>
  <c r="AY11" i="7"/>
  <c r="AA17" i="7"/>
  <c r="AA13" i="7"/>
  <c r="AA9" i="7"/>
  <c r="BL17" i="7"/>
  <c r="BM17" i="7" s="1"/>
  <c r="BL13" i="7"/>
  <c r="BM13" i="7" s="1"/>
  <c r="AN19" i="7"/>
  <c r="AR19" i="7" s="1"/>
  <c r="AN15" i="7"/>
  <c r="AR15" i="7" s="1"/>
  <c r="AN11" i="7"/>
  <c r="AR11" i="7" s="1"/>
  <c r="AC12" i="7"/>
  <c r="AC64" i="7"/>
  <c r="AC56" i="7"/>
  <c r="AC52" i="7"/>
  <c r="AC48" i="7"/>
  <c r="AC40" i="7"/>
  <c r="AC36" i="7"/>
  <c r="AC32" i="7"/>
  <c r="AC24" i="7"/>
  <c r="AD20" i="7"/>
  <c r="AD12" i="7"/>
  <c r="AD56" i="7"/>
  <c r="AD52" i="7"/>
  <c r="AD40" i="7"/>
  <c r="AD36" i="7"/>
  <c r="AD24" i="7"/>
  <c r="AR20" i="7"/>
  <c r="AM21" i="7"/>
  <c r="AR21" i="7"/>
  <c r="BC56" i="7"/>
  <c r="BI56" i="7" s="1"/>
  <c r="BD56" i="7"/>
  <c r="BB56" i="7"/>
  <c r="BA44" i="7"/>
  <c r="BD44" i="7"/>
  <c r="BC36" i="7"/>
  <c r="BD36" i="7"/>
  <c r="BD24" i="7"/>
  <c r="BC24" i="7"/>
  <c r="BB24" i="7"/>
  <c r="BD12" i="7"/>
  <c r="BB12" i="7"/>
  <c r="BC60" i="7"/>
  <c r="BI60" i="7" s="1"/>
  <c r="BD60" i="7"/>
  <c r="BD48" i="7"/>
  <c r="BA48" i="7"/>
  <c r="BB40" i="7"/>
  <c r="BD40" i="7"/>
  <c r="BC40" i="7"/>
  <c r="BA28" i="7"/>
  <c r="BD28" i="7"/>
  <c r="BC16" i="7"/>
  <c r="BD16" i="7"/>
  <c r="BA16" i="7"/>
  <c r="BD64" i="7"/>
  <c r="BC64" i="7"/>
  <c r="BI64" i="7" s="1"/>
  <c r="BC52" i="7"/>
  <c r="BI52" i="7" s="1"/>
  <c r="BD52" i="7"/>
  <c r="BD32" i="7"/>
  <c r="BA32" i="7"/>
  <c r="BB20" i="7"/>
  <c r="BD20" i="7"/>
  <c r="BA20" i="7"/>
  <c r="BD67" i="7"/>
  <c r="BD51" i="7"/>
  <c r="BD39" i="7"/>
  <c r="BD19" i="7"/>
  <c r="BA63" i="7"/>
  <c r="BB47" i="7"/>
  <c r="BA31" i="7"/>
  <c r="BH31" i="7" s="1"/>
  <c r="BC15" i="7"/>
  <c r="BI15" i="7" s="1"/>
  <c r="BD59" i="7"/>
  <c r="BD47" i="7"/>
  <c r="BD35" i="7"/>
  <c r="BD27" i="7"/>
  <c r="BD15" i="7"/>
  <c r="BB39" i="7"/>
  <c r="BD63" i="7"/>
  <c r="BD55" i="7"/>
  <c r="BD43" i="7"/>
  <c r="BD31" i="7"/>
  <c r="BD23" i="7"/>
  <c r="BD11" i="7"/>
  <c r="BB35" i="7"/>
  <c r="BC27" i="7"/>
  <c r="BI27" i="7" s="1"/>
  <c r="BB11" i="7"/>
  <c r="BB55" i="7"/>
  <c r="BC23" i="7"/>
  <c r="BI23" i="7" s="1"/>
  <c r="BB52" i="7"/>
  <c r="BB36" i="7"/>
  <c r="BC55" i="7"/>
  <c r="BA47" i="7"/>
  <c r="BA43" i="7"/>
  <c r="BA67" i="7"/>
  <c r="BB59" i="7"/>
  <c r="BC43" i="7"/>
  <c r="BI43" i="7" s="1"/>
  <c r="BA19" i="7"/>
  <c r="BH19" i="7" s="1"/>
  <c r="BC12" i="7"/>
  <c r="BC48" i="7"/>
  <c r="BC28" i="7"/>
  <c r="BB16" i="7"/>
  <c r="BB64" i="7"/>
  <c r="BC63" i="7"/>
  <c r="BI63" i="7" s="1"/>
  <c r="BB60" i="7"/>
  <c r="BC59" i="7"/>
  <c r="BI59" i="7" s="1"/>
  <c r="BB51" i="7"/>
  <c r="BB48" i="7"/>
  <c r="BB44" i="7"/>
  <c r="BA39" i="7"/>
  <c r="BB32" i="7"/>
  <c r="BB31" i="7"/>
  <c r="BB28" i="7"/>
  <c r="BB27" i="7"/>
  <c r="BC20" i="7"/>
  <c r="BA15" i="7"/>
  <c r="BH15" i="7" s="1"/>
  <c r="BA12" i="7"/>
  <c r="BA11" i="7"/>
  <c r="BH11" i="7" s="1"/>
  <c r="BC44" i="7"/>
  <c r="BI44" i="7" s="1"/>
  <c r="BA40" i="7"/>
  <c r="BA36" i="7"/>
  <c r="BC32" i="7"/>
  <c r="BA24" i="7"/>
  <c r="BB46" i="7"/>
  <c r="BC46" i="7"/>
  <c r="BI46" i="7" s="1"/>
  <c r="BA14" i="7"/>
  <c r="BB14" i="7"/>
  <c r="BC14" i="7"/>
  <c r="BI14" i="7" s="1"/>
  <c r="BA64" i="7"/>
  <c r="BH64" i="7" s="1"/>
  <c r="BA60" i="7"/>
  <c r="BH60" i="7" s="1"/>
  <c r="BC58" i="7"/>
  <c r="BI58" i="7" s="1"/>
  <c r="BA56" i="7"/>
  <c r="BH56" i="7" s="1"/>
  <c r="BC54" i="7"/>
  <c r="BI54" i="7" s="1"/>
  <c r="BA52" i="7"/>
  <c r="BH52" i="7" s="1"/>
  <c r="BA49" i="7"/>
  <c r="BB49" i="7"/>
  <c r="BC42" i="7"/>
  <c r="BI42" i="7" s="1"/>
  <c r="BC26" i="7"/>
  <c r="BI26" i="7" s="1"/>
  <c r="BA10" i="7"/>
  <c r="BH10" i="7" s="1"/>
  <c r="BB10" i="7"/>
  <c r="BC10" i="7"/>
  <c r="BI10" i="7" s="1"/>
  <c r="BH9" i="7"/>
  <c r="BB58" i="7"/>
  <c r="BB54" i="7"/>
  <c r="BA45" i="7"/>
  <c r="BB45" i="7"/>
  <c r="BB38" i="7"/>
  <c r="BC38" i="7"/>
  <c r="BI38" i="7" s="1"/>
  <c r="BH37" i="7"/>
  <c r="BB22" i="7"/>
  <c r="BH21" i="7"/>
  <c r="BA30" i="7"/>
  <c r="BB30" i="7"/>
  <c r="BC30" i="7"/>
  <c r="BI30" i="7" s="1"/>
  <c r="BB50" i="7"/>
  <c r="BC50" i="7"/>
  <c r="BI50" i="7" s="1"/>
  <c r="BA46" i="7"/>
  <c r="BA41" i="7"/>
  <c r="BH41" i="7" s="1"/>
  <c r="BB41" i="7"/>
  <c r="BC34" i="7"/>
  <c r="BI34" i="7" s="1"/>
  <c r="BH33" i="7"/>
  <c r="BC18" i="7"/>
  <c r="BI18" i="7" s="1"/>
  <c r="BH17" i="7"/>
  <c r="BB37" i="7"/>
  <c r="BB33" i="7"/>
  <c r="BB25" i="7"/>
  <c r="BB17" i="7"/>
  <c r="BB13" i="7"/>
  <c r="BB9" i="7"/>
  <c r="AE28" i="7" l="1"/>
  <c r="AF28" i="7"/>
  <c r="AE64" i="7"/>
  <c r="AF64" i="7"/>
  <c r="AE23" i="7"/>
  <c r="AD23" i="7"/>
  <c r="AF23" i="7"/>
  <c r="AC23" i="7"/>
  <c r="AE39" i="7"/>
  <c r="AD39" i="7"/>
  <c r="AF39" i="7"/>
  <c r="AC39" i="7"/>
  <c r="AE59" i="7"/>
  <c r="AD59" i="7"/>
  <c r="AC59" i="7"/>
  <c r="AF59" i="7"/>
  <c r="AE32" i="7"/>
  <c r="AF32" i="7"/>
  <c r="AE60" i="7"/>
  <c r="AF60" i="7"/>
  <c r="BA22" i="7"/>
  <c r="AE26" i="7"/>
  <c r="AF26" i="7"/>
  <c r="AD26" i="7"/>
  <c r="AC26" i="7"/>
  <c r="AF42" i="7"/>
  <c r="AD42" i="7"/>
  <c r="AE42" i="7"/>
  <c r="AC42" i="7"/>
  <c r="AF58" i="7"/>
  <c r="AE58" i="7"/>
  <c r="AD58" i="7"/>
  <c r="AC58" i="7"/>
  <c r="AE33" i="7"/>
  <c r="AD33" i="7"/>
  <c r="AF33" i="7"/>
  <c r="AC33" i="7"/>
  <c r="BD66" i="7"/>
  <c r="BA66" i="7"/>
  <c r="BB34" i="7"/>
  <c r="BB66" i="7"/>
  <c r="BB26" i="7"/>
  <c r="AD28" i="7"/>
  <c r="AD60" i="7"/>
  <c r="AE19" i="7"/>
  <c r="BD25" i="7"/>
  <c r="BA25" i="7"/>
  <c r="BC25" i="7"/>
  <c r="BI25" i="7" s="1"/>
  <c r="AF37" i="7"/>
  <c r="AD37" i="7"/>
  <c r="AE37" i="7"/>
  <c r="AC37" i="7"/>
  <c r="AE67" i="7"/>
  <c r="AD67" i="7"/>
  <c r="AC67" i="7"/>
  <c r="AF67" i="7"/>
  <c r="AE36" i="7"/>
  <c r="AF36" i="7"/>
  <c r="AE56" i="7"/>
  <c r="AF56" i="7"/>
  <c r="AF21" i="7"/>
  <c r="AD21" i="7"/>
  <c r="AE21" i="7"/>
  <c r="AC21" i="7"/>
  <c r="BA58" i="7"/>
  <c r="BD58" i="7"/>
  <c r="AE27" i="7"/>
  <c r="AD27" i="7"/>
  <c r="AC27" i="7"/>
  <c r="AF27" i="7"/>
  <c r="AE35" i="7"/>
  <c r="AD35" i="7"/>
  <c r="AC35" i="7"/>
  <c r="AF35" i="7"/>
  <c r="AE43" i="7"/>
  <c r="AD43" i="7"/>
  <c r="AC43" i="7"/>
  <c r="AF43" i="7"/>
  <c r="AD51" i="7"/>
  <c r="AE51" i="7"/>
  <c r="AC51" i="7"/>
  <c r="AF51" i="7"/>
  <c r="AE63" i="7"/>
  <c r="AC63" i="7"/>
  <c r="AF63" i="7"/>
  <c r="AD63" i="7"/>
  <c r="AE24" i="7"/>
  <c r="AF24" i="7"/>
  <c r="AE40" i="7"/>
  <c r="AF40" i="7"/>
  <c r="AE52" i="7"/>
  <c r="AF52" i="7"/>
  <c r="AF29" i="7"/>
  <c r="AE29" i="7"/>
  <c r="AD29" i="7"/>
  <c r="AC29" i="7"/>
  <c r="AE65" i="7"/>
  <c r="AF65" i="7"/>
  <c r="AD65" i="7"/>
  <c r="AC65" i="7"/>
  <c r="BD29" i="7"/>
  <c r="BA29" i="7"/>
  <c r="BC29" i="7"/>
  <c r="AE55" i="7"/>
  <c r="AD55" i="7"/>
  <c r="AF55" i="7"/>
  <c r="AC55" i="7"/>
  <c r="AE44" i="7"/>
  <c r="AF44" i="7"/>
  <c r="BA42" i="7"/>
  <c r="BD42" i="7"/>
  <c r="BD62" i="7"/>
  <c r="BA62" i="7"/>
  <c r="AE31" i="7"/>
  <c r="AC31" i="7"/>
  <c r="AF31" i="7"/>
  <c r="AD31" i="7"/>
  <c r="AD47" i="7"/>
  <c r="AC47" i="7"/>
  <c r="AF47" i="7"/>
  <c r="AE47" i="7"/>
  <c r="AE48" i="7"/>
  <c r="AF48" i="7"/>
  <c r="AF45" i="7"/>
  <c r="AE45" i="7"/>
  <c r="AD45" i="7"/>
  <c r="AC45" i="7"/>
  <c r="BB62" i="7"/>
  <c r="BB42" i="7"/>
  <c r="BC62" i="7"/>
  <c r="BI62" i="7" s="1"/>
  <c r="AE34" i="7"/>
  <c r="AD34" i="7"/>
  <c r="AC34" i="7"/>
  <c r="AF34" i="7"/>
  <c r="AE50" i="7"/>
  <c r="AD50" i="7"/>
  <c r="AC50" i="7"/>
  <c r="AF50" i="7"/>
  <c r="AE66" i="7"/>
  <c r="AD66" i="7"/>
  <c r="AC66" i="7"/>
  <c r="AF66" i="7"/>
  <c r="AE49" i="7"/>
  <c r="AD49" i="7"/>
  <c r="AF49" i="7"/>
  <c r="AC49" i="7"/>
  <c r="AF61" i="7"/>
  <c r="AE61" i="7"/>
  <c r="AD61" i="7"/>
  <c r="AC61" i="7"/>
  <c r="BB29" i="7"/>
  <c r="BA34" i="7"/>
  <c r="BC22" i="7"/>
  <c r="BI22" i="7" s="1"/>
  <c r="BA26" i="7"/>
  <c r="BC66" i="7"/>
  <c r="BI66" i="7" s="1"/>
  <c r="AD32" i="7"/>
  <c r="AD48" i="7"/>
  <c r="AD64" i="7"/>
  <c r="AC28" i="7"/>
  <c r="AC44" i="7"/>
  <c r="AC60" i="7"/>
  <c r="AF30" i="7"/>
  <c r="AD30" i="7"/>
  <c r="AE30" i="7"/>
  <c r="AC30" i="7"/>
  <c r="AF46" i="7"/>
  <c r="AE46" i="7"/>
  <c r="AD46" i="7"/>
  <c r="AC46" i="7"/>
  <c r="AF62" i="7"/>
  <c r="AE62" i="7"/>
  <c r="AD62" i="7"/>
  <c r="AC62" i="7"/>
  <c r="AF25" i="7"/>
  <c r="AE25" i="7"/>
  <c r="AD25" i="7"/>
  <c r="AC25" i="7"/>
  <c r="AF41" i="7"/>
  <c r="AD41" i="7"/>
  <c r="AC41" i="7"/>
  <c r="AE41" i="7"/>
  <c r="AF57" i="7"/>
  <c r="AE57" i="7"/>
  <c r="AC57" i="7"/>
  <c r="AD57" i="7"/>
  <c r="AF53" i="7"/>
  <c r="AD53" i="7"/>
  <c r="AE53" i="7"/>
  <c r="AC53" i="7"/>
  <c r="BD50" i="7"/>
  <c r="BA50" i="7"/>
  <c r="N23" i="8"/>
  <c r="C45" i="8"/>
  <c r="D45" i="8" s="1"/>
  <c r="I45" i="8" s="1"/>
  <c r="N97" i="8"/>
  <c r="N101" i="8"/>
  <c r="O101" i="8" s="1"/>
  <c r="T101" i="8" s="1"/>
  <c r="D97" i="8"/>
  <c r="I97" i="8" s="1"/>
  <c r="J97" i="8"/>
  <c r="U97" i="8"/>
  <c r="O97" i="8"/>
  <c r="T97" i="8" s="1"/>
  <c r="D93" i="8"/>
  <c r="I93" i="8" s="1"/>
  <c r="J93" i="8"/>
  <c r="U93" i="8"/>
  <c r="O93" i="8"/>
  <c r="T93" i="8" s="1"/>
  <c r="C101" i="8"/>
  <c r="U71" i="8"/>
  <c r="O71" i="8"/>
  <c r="T71" i="8" s="1"/>
  <c r="D67" i="8"/>
  <c r="I67" i="8" s="1"/>
  <c r="J67" i="8"/>
  <c r="U67" i="8"/>
  <c r="O67" i="8"/>
  <c r="T67" i="8" s="1"/>
  <c r="C75" i="8"/>
  <c r="N75" i="8"/>
  <c r="C71" i="8"/>
  <c r="U41" i="8"/>
  <c r="O41" i="8"/>
  <c r="T41" i="8" s="1"/>
  <c r="J45" i="8"/>
  <c r="N49" i="8"/>
  <c r="D41" i="8"/>
  <c r="I41" i="8" s="1"/>
  <c r="J41" i="8"/>
  <c r="N45" i="8"/>
  <c r="C49" i="8"/>
  <c r="BB18" i="7"/>
  <c r="BA18" i="7"/>
  <c r="AE16" i="7"/>
  <c r="AF16" i="7"/>
  <c r="AC16" i="7"/>
  <c r="AE12" i="7"/>
  <c r="AF12" i="7"/>
  <c r="AE20" i="7"/>
  <c r="AF20" i="7"/>
  <c r="BD21" i="7"/>
  <c r="BA21" i="7"/>
  <c r="BC21" i="7"/>
  <c r="BH14" i="7"/>
  <c r="BH45" i="7"/>
  <c r="Y70" i="8"/>
  <c r="Y69" i="8"/>
  <c r="Y68" i="8"/>
  <c r="Y67" i="8"/>
  <c r="Y66" i="8"/>
  <c r="C11" i="8"/>
  <c r="Q67" i="11"/>
  <c r="P67" i="11"/>
  <c r="J67" i="11"/>
  <c r="H67" i="11"/>
  <c r="Q66" i="11"/>
  <c r="P66" i="11"/>
  <c r="J66" i="11"/>
  <c r="H66" i="11"/>
  <c r="Q65" i="11"/>
  <c r="P65" i="11"/>
  <c r="J65" i="11"/>
  <c r="H65" i="11"/>
  <c r="Q64" i="11"/>
  <c r="P64" i="11"/>
  <c r="J64" i="11"/>
  <c r="H64" i="11"/>
  <c r="R64" i="11" s="1"/>
  <c r="Q63" i="11"/>
  <c r="P63" i="11"/>
  <c r="J63" i="11"/>
  <c r="H63" i="11"/>
  <c r="Q62" i="11"/>
  <c r="P62" i="11"/>
  <c r="J62" i="11"/>
  <c r="H62" i="11"/>
  <c r="Q61" i="11"/>
  <c r="P61" i="11"/>
  <c r="J61" i="11"/>
  <c r="H61" i="11"/>
  <c r="Q60" i="11"/>
  <c r="P60" i="11"/>
  <c r="J60" i="11"/>
  <c r="H60" i="11"/>
  <c r="R60" i="11" s="1"/>
  <c r="Q59" i="11"/>
  <c r="P59" i="11"/>
  <c r="J59" i="11"/>
  <c r="H59" i="11"/>
  <c r="Q58" i="11"/>
  <c r="P58" i="11"/>
  <c r="J58" i="11"/>
  <c r="H58" i="11"/>
  <c r="Q57" i="11"/>
  <c r="P57" i="11"/>
  <c r="J57" i="11"/>
  <c r="H57" i="11"/>
  <c r="Q56" i="11"/>
  <c r="P56" i="11"/>
  <c r="J56" i="11"/>
  <c r="H56" i="11"/>
  <c r="Q55" i="11"/>
  <c r="P55" i="11"/>
  <c r="J55" i="11"/>
  <c r="H55" i="11"/>
  <c r="R55" i="11" s="1"/>
  <c r="Q54" i="11"/>
  <c r="P54" i="11"/>
  <c r="J54" i="11"/>
  <c r="H54" i="11"/>
  <c r="Q53" i="11"/>
  <c r="P53" i="11"/>
  <c r="J53" i="11"/>
  <c r="H53" i="11"/>
  <c r="R53" i="11" s="1"/>
  <c r="AH51" i="11"/>
  <c r="Q52" i="11"/>
  <c r="P52" i="11"/>
  <c r="J52" i="11"/>
  <c r="H52" i="11"/>
  <c r="R52" i="11" s="1"/>
  <c r="Q51" i="11"/>
  <c r="P51" i="11"/>
  <c r="J51" i="11"/>
  <c r="H51" i="11"/>
  <c r="R51" i="11" s="1"/>
  <c r="Q50" i="11"/>
  <c r="P50" i="11"/>
  <c r="J50" i="11"/>
  <c r="H50" i="11"/>
  <c r="Q49" i="11"/>
  <c r="P49" i="11"/>
  <c r="J49" i="11"/>
  <c r="H49" i="11"/>
  <c r="R49" i="11" s="1"/>
  <c r="Q48" i="11"/>
  <c r="P48" i="11"/>
  <c r="J48" i="11"/>
  <c r="H48" i="11"/>
  <c r="Q47" i="11"/>
  <c r="P47" i="11"/>
  <c r="J47" i="11"/>
  <c r="H47" i="11"/>
  <c r="R47" i="11" s="1"/>
  <c r="Q46" i="11"/>
  <c r="P46" i="11"/>
  <c r="J46" i="11"/>
  <c r="H46" i="11"/>
  <c r="Q45" i="11"/>
  <c r="P45" i="11"/>
  <c r="J45" i="11"/>
  <c r="H45" i="11"/>
  <c r="R45" i="11" s="1"/>
  <c r="Q44" i="11"/>
  <c r="P44" i="11"/>
  <c r="J44" i="11"/>
  <c r="H44" i="11"/>
  <c r="R44" i="11" s="1"/>
  <c r="Q43" i="11"/>
  <c r="P43" i="11"/>
  <c r="J43" i="11"/>
  <c r="H43" i="11"/>
  <c r="R43" i="11" s="1"/>
  <c r="Q42" i="11"/>
  <c r="P42" i="11"/>
  <c r="J42" i="11"/>
  <c r="H42" i="11"/>
  <c r="R42" i="11" s="1"/>
  <c r="Q41" i="11"/>
  <c r="P41" i="11"/>
  <c r="J41" i="11"/>
  <c r="H41" i="11"/>
  <c r="Q40" i="11"/>
  <c r="P40" i="11"/>
  <c r="J40" i="11"/>
  <c r="H40" i="11"/>
  <c r="Q39" i="11"/>
  <c r="P39" i="11"/>
  <c r="J39" i="11"/>
  <c r="H39" i="11"/>
  <c r="Q38" i="11"/>
  <c r="P38" i="11"/>
  <c r="J38" i="11"/>
  <c r="H38" i="11"/>
  <c r="R38" i="11" s="1"/>
  <c r="Q37" i="11"/>
  <c r="P37" i="11"/>
  <c r="J37" i="11"/>
  <c r="H37" i="11"/>
  <c r="R37" i="11" s="1"/>
  <c r="Q36" i="11"/>
  <c r="P36" i="11"/>
  <c r="J36" i="11"/>
  <c r="H36" i="11"/>
  <c r="R36" i="11" s="1"/>
  <c r="Q35" i="11"/>
  <c r="P35" i="11"/>
  <c r="J35" i="11"/>
  <c r="H35" i="11"/>
  <c r="Q34" i="11"/>
  <c r="P34" i="11"/>
  <c r="J34" i="11"/>
  <c r="H34" i="11"/>
  <c r="R34" i="11" s="1"/>
  <c r="Q33" i="11"/>
  <c r="P33" i="11"/>
  <c r="J33" i="11"/>
  <c r="H33" i="11"/>
  <c r="R33" i="11" s="1"/>
  <c r="Q32" i="11"/>
  <c r="P32" i="11"/>
  <c r="J32" i="11"/>
  <c r="H32" i="11"/>
  <c r="R32" i="11" s="1"/>
  <c r="Q31" i="11"/>
  <c r="P31" i="11"/>
  <c r="J31" i="11"/>
  <c r="H31" i="11"/>
  <c r="R31" i="11" s="1"/>
  <c r="Q30" i="11"/>
  <c r="P30" i="11"/>
  <c r="J30" i="11"/>
  <c r="H30" i="11"/>
  <c r="R30" i="11" s="1"/>
  <c r="Q29" i="11"/>
  <c r="P29" i="11"/>
  <c r="J29" i="11"/>
  <c r="H29" i="11"/>
  <c r="R29" i="11" s="1"/>
  <c r="Q28" i="11"/>
  <c r="P28" i="11"/>
  <c r="J28" i="11"/>
  <c r="H28" i="11"/>
  <c r="R28" i="11" s="1"/>
  <c r="Q27" i="11"/>
  <c r="P27" i="11"/>
  <c r="J27" i="11"/>
  <c r="H27" i="11"/>
  <c r="R27" i="11" s="1"/>
  <c r="Q26" i="11"/>
  <c r="P26" i="11"/>
  <c r="J26" i="11"/>
  <c r="H26" i="11"/>
  <c r="R26" i="11" s="1"/>
  <c r="Q25" i="11"/>
  <c r="P25" i="11"/>
  <c r="J25" i="11"/>
  <c r="H25" i="11"/>
  <c r="R25" i="11" s="1"/>
  <c r="Q24" i="11"/>
  <c r="P24" i="11"/>
  <c r="J24" i="11"/>
  <c r="H24" i="11"/>
  <c r="R24" i="11" s="1"/>
  <c r="Q23" i="11"/>
  <c r="P23" i="11"/>
  <c r="J23" i="11"/>
  <c r="H23" i="11"/>
  <c r="Q22" i="11"/>
  <c r="P22" i="11"/>
  <c r="J22" i="11"/>
  <c r="H22" i="11"/>
  <c r="R22" i="11" s="1"/>
  <c r="Q21" i="11"/>
  <c r="P21" i="11"/>
  <c r="J21" i="11"/>
  <c r="H21" i="11"/>
  <c r="Q20" i="11"/>
  <c r="P20" i="11"/>
  <c r="J20" i="11"/>
  <c r="H20" i="11"/>
  <c r="R20" i="11" s="1"/>
  <c r="Q19" i="11"/>
  <c r="P19" i="11"/>
  <c r="J19" i="11"/>
  <c r="H19" i="11"/>
  <c r="Q18" i="11"/>
  <c r="P18" i="11"/>
  <c r="J18" i="11"/>
  <c r="H18" i="11"/>
  <c r="R18" i="11" s="1"/>
  <c r="Q17" i="11"/>
  <c r="P17" i="11"/>
  <c r="J17" i="11"/>
  <c r="H17" i="11"/>
  <c r="R17" i="11" s="1"/>
  <c r="Q16" i="11"/>
  <c r="P16" i="11"/>
  <c r="J16" i="11"/>
  <c r="H16" i="11"/>
  <c r="Q15" i="11"/>
  <c r="P15" i="11"/>
  <c r="J15" i="11"/>
  <c r="H15" i="11"/>
  <c r="Q14" i="11"/>
  <c r="P14" i="11"/>
  <c r="J14" i="11"/>
  <c r="H14" i="11"/>
  <c r="Q13" i="11"/>
  <c r="P13" i="11"/>
  <c r="J13" i="11"/>
  <c r="H13" i="11"/>
  <c r="R13" i="11" s="1"/>
  <c r="Q12" i="11"/>
  <c r="P12" i="11"/>
  <c r="J12" i="11"/>
  <c r="H12" i="11"/>
  <c r="R12" i="11" s="1"/>
  <c r="Q11" i="11"/>
  <c r="P11" i="11"/>
  <c r="J11" i="11"/>
  <c r="H11" i="11"/>
  <c r="Q10" i="11"/>
  <c r="P10" i="11"/>
  <c r="J10" i="11"/>
  <c r="H10" i="11"/>
  <c r="Q9" i="11"/>
  <c r="Z9" i="11" s="1"/>
  <c r="P9" i="11"/>
  <c r="J9" i="11"/>
  <c r="H9" i="11"/>
  <c r="R9" i="11" s="1"/>
  <c r="Z8" i="11"/>
  <c r="AA8" i="11" s="1"/>
  <c r="P8" i="11"/>
  <c r="J8" i="11"/>
  <c r="S8" i="11" s="1"/>
  <c r="H8" i="11"/>
  <c r="A6" i="11"/>
  <c r="A5" i="11"/>
  <c r="F3" i="11"/>
  <c r="AW67" i="7"/>
  <c r="AV67" i="7"/>
  <c r="AK67" i="7"/>
  <c r="AJ67" i="7"/>
  <c r="Q67" i="7"/>
  <c r="P67" i="7"/>
  <c r="J67" i="7"/>
  <c r="H67" i="7"/>
  <c r="AW66" i="7"/>
  <c r="AV66" i="7"/>
  <c r="AK66" i="7"/>
  <c r="AJ66" i="7"/>
  <c r="Q66" i="7"/>
  <c r="P66" i="7"/>
  <c r="J66" i="7"/>
  <c r="H66" i="7"/>
  <c r="AW65" i="7"/>
  <c r="AV65" i="7"/>
  <c r="AK65" i="7"/>
  <c r="AJ65" i="7"/>
  <c r="Q65" i="7"/>
  <c r="P65" i="7"/>
  <c r="J65" i="7"/>
  <c r="H65" i="7"/>
  <c r="AW64" i="7"/>
  <c r="AV64" i="7"/>
  <c r="AK64" i="7"/>
  <c r="AJ64" i="7"/>
  <c r="Q64" i="7"/>
  <c r="P64" i="7"/>
  <c r="J64" i="7"/>
  <c r="H64" i="7"/>
  <c r="AW63" i="7"/>
  <c r="AV63" i="7"/>
  <c r="AK63" i="7"/>
  <c r="AJ63" i="7"/>
  <c r="Q63" i="7"/>
  <c r="P63" i="7"/>
  <c r="J63" i="7"/>
  <c r="H63" i="7"/>
  <c r="AW62" i="7"/>
  <c r="AV62" i="7"/>
  <c r="AK62" i="7"/>
  <c r="AJ62" i="7"/>
  <c r="Q62" i="7"/>
  <c r="P62" i="7"/>
  <c r="J62" i="7"/>
  <c r="H62" i="7"/>
  <c r="AW61" i="7"/>
  <c r="AV61" i="7"/>
  <c r="AK61" i="7"/>
  <c r="AJ61" i="7"/>
  <c r="Q61" i="7"/>
  <c r="P61" i="7"/>
  <c r="J61" i="7"/>
  <c r="H61" i="7"/>
  <c r="AW60" i="7"/>
  <c r="AV60" i="7"/>
  <c r="AK60" i="7"/>
  <c r="AJ60" i="7"/>
  <c r="Q60" i="7"/>
  <c r="P60" i="7"/>
  <c r="J60" i="7"/>
  <c r="H60" i="7"/>
  <c r="AW59" i="7"/>
  <c r="AV59" i="7"/>
  <c r="AK59" i="7"/>
  <c r="AJ59" i="7"/>
  <c r="Q59" i="7"/>
  <c r="P59" i="7"/>
  <c r="J59" i="7"/>
  <c r="H59" i="7"/>
  <c r="AW58" i="7"/>
  <c r="AV58" i="7"/>
  <c r="AK58" i="7"/>
  <c r="AJ58" i="7"/>
  <c r="AQ58" i="7"/>
  <c r="Q58" i="7"/>
  <c r="P58" i="7"/>
  <c r="J58" i="7"/>
  <c r="H58" i="7"/>
  <c r="AW57" i="7"/>
  <c r="AV57" i="7"/>
  <c r="AK57" i="7"/>
  <c r="AJ57" i="7"/>
  <c r="Q57" i="7"/>
  <c r="P57" i="7"/>
  <c r="J57" i="7"/>
  <c r="H57" i="7"/>
  <c r="AW56" i="7"/>
  <c r="AV56" i="7"/>
  <c r="AK56" i="7"/>
  <c r="AJ56" i="7"/>
  <c r="Q56" i="7"/>
  <c r="P56" i="7"/>
  <c r="J56" i="7"/>
  <c r="H56" i="7"/>
  <c r="AW55" i="7"/>
  <c r="AV55" i="7"/>
  <c r="AK55" i="7"/>
  <c r="AJ55" i="7"/>
  <c r="Q55" i="7"/>
  <c r="P55" i="7"/>
  <c r="J55" i="7"/>
  <c r="H55" i="7"/>
  <c r="AW54" i="7"/>
  <c r="AV54" i="7"/>
  <c r="AK54" i="7"/>
  <c r="AJ54" i="7"/>
  <c r="Q54" i="7"/>
  <c r="P54" i="7"/>
  <c r="J54" i="7"/>
  <c r="H54" i="7"/>
  <c r="AW53" i="7"/>
  <c r="AV53" i="7"/>
  <c r="AK53" i="7"/>
  <c r="AJ53" i="7"/>
  <c r="Q53" i="7"/>
  <c r="P53" i="7"/>
  <c r="J53" i="7"/>
  <c r="H53" i="7"/>
  <c r="BT51" i="7"/>
  <c r="AW52" i="7"/>
  <c r="AV52" i="7"/>
  <c r="AK52" i="7"/>
  <c r="AJ52" i="7"/>
  <c r="Q52" i="7"/>
  <c r="P52" i="7"/>
  <c r="J52" i="7"/>
  <c r="H52" i="7"/>
  <c r="AW51" i="7"/>
  <c r="AV51" i="7"/>
  <c r="AK51" i="7"/>
  <c r="AJ51" i="7"/>
  <c r="Q51" i="7"/>
  <c r="P51" i="7"/>
  <c r="J51" i="7"/>
  <c r="H51" i="7"/>
  <c r="AW50" i="7"/>
  <c r="AV50" i="7"/>
  <c r="AK50" i="7"/>
  <c r="AJ50" i="7"/>
  <c r="Q50" i="7"/>
  <c r="P50" i="7"/>
  <c r="J50" i="7"/>
  <c r="H50" i="7"/>
  <c r="AW49" i="7"/>
  <c r="AV49" i="7"/>
  <c r="AK49" i="7"/>
  <c r="AJ49" i="7"/>
  <c r="Q49" i="7"/>
  <c r="P49" i="7"/>
  <c r="J49" i="7"/>
  <c r="H49" i="7"/>
  <c r="AW48" i="7"/>
  <c r="AV48" i="7"/>
  <c r="AK48" i="7"/>
  <c r="AJ48" i="7"/>
  <c r="Q48" i="7"/>
  <c r="P48" i="7"/>
  <c r="J48" i="7"/>
  <c r="H48" i="7"/>
  <c r="AW47" i="7"/>
  <c r="AV47" i="7"/>
  <c r="AK47" i="7"/>
  <c r="AJ47" i="7"/>
  <c r="Q47" i="7"/>
  <c r="P47" i="7"/>
  <c r="J47" i="7"/>
  <c r="H47" i="7"/>
  <c r="AW46" i="7"/>
  <c r="AV46" i="7"/>
  <c r="AK46" i="7"/>
  <c r="AJ46" i="7"/>
  <c r="Q46" i="7"/>
  <c r="P46" i="7"/>
  <c r="J46" i="7"/>
  <c r="H46" i="7"/>
  <c r="AW45" i="7"/>
  <c r="AV45" i="7"/>
  <c r="AK45" i="7"/>
  <c r="AJ45" i="7"/>
  <c r="AQ45" i="7"/>
  <c r="Q45" i="7"/>
  <c r="P45" i="7"/>
  <c r="J45" i="7"/>
  <c r="H45" i="7"/>
  <c r="AW44" i="7"/>
  <c r="AV44" i="7"/>
  <c r="AK44" i="7"/>
  <c r="AJ44" i="7"/>
  <c r="Q44" i="7"/>
  <c r="P44" i="7"/>
  <c r="J44" i="7"/>
  <c r="H44" i="7"/>
  <c r="AW43" i="7"/>
  <c r="AV43" i="7"/>
  <c r="AK43" i="7"/>
  <c r="AJ43" i="7"/>
  <c r="Q43" i="7"/>
  <c r="P43" i="7"/>
  <c r="J43" i="7"/>
  <c r="H43" i="7"/>
  <c r="AW42" i="7"/>
  <c r="AV42" i="7"/>
  <c r="AK42" i="7"/>
  <c r="AJ42" i="7"/>
  <c r="Q42" i="7"/>
  <c r="P42" i="7"/>
  <c r="J42" i="7"/>
  <c r="H42" i="7"/>
  <c r="AW41" i="7"/>
  <c r="AV41" i="7"/>
  <c r="AK41" i="7"/>
  <c r="AJ41" i="7"/>
  <c r="Q41" i="7"/>
  <c r="P41" i="7"/>
  <c r="J41" i="7"/>
  <c r="H41" i="7"/>
  <c r="AW40" i="7"/>
  <c r="AV40" i="7"/>
  <c r="AK40" i="7"/>
  <c r="AJ40" i="7"/>
  <c r="Q40" i="7"/>
  <c r="P40" i="7"/>
  <c r="J40" i="7"/>
  <c r="H40" i="7"/>
  <c r="AW39" i="7"/>
  <c r="AV39" i="7"/>
  <c r="AK39" i="7"/>
  <c r="AJ39" i="7"/>
  <c r="Q39" i="7"/>
  <c r="P39" i="7"/>
  <c r="J39" i="7"/>
  <c r="H39" i="7"/>
  <c r="AW38" i="7"/>
  <c r="AV38" i="7"/>
  <c r="AK38" i="7"/>
  <c r="AJ38" i="7"/>
  <c r="Q38" i="7"/>
  <c r="P38" i="7"/>
  <c r="J38" i="7"/>
  <c r="H38" i="7"/>
  <c r="AW37" i="7"/>
  <c r="AV37" i="7"/>
  <c r="AK37" i="7"/>
  <c r="AJ37" i="7"/>
  <c r="Q37" i="7"/>
  <c r="P37" i="7"/>
  <c r="J37" i="7"/>
  <c r="H37" i="7"/>
  <c r="AW36" i="7"/>
  <c r="AV36" i="7"/>
  <c r="AK36" i="7"/>
  <c r="AJ36" i="7"/>
  <c r="Q36" i="7"/>
  <c r="P36" i="7"/>
  <c r="J36" i="7"/>
  <c r="H36" i="7"/>
  <c r="AW35" i="7"/>
  <c r="AV35" i="7"/>
  <c r="AK35" i="7"/>
  <c r="AJ35" i="7"/>
  <c r="Q35" i="7"/>
  <c r="P35" i="7"/>
  <c r="J35" i="7"/>
  <c r="H35" i="7"/>
  <c r="AW34" i="7"/>
  <c r="AV34" i="7"/>
  <c r="AK34" i="7"/>
  <c r="AJ34" i="7"/>
  <c r="Q34" i="7"/>
  <c r="P34" i="7"/>
  <c r="J34" i="7"/>
  <c r="H34" i="7"/>
  <c r="AW33" i="7"/>
  <c r="AV33" i="7"/>
  <c r="AK33" i="7"/>
  <c r="AJ33" i="7"/>
  <c r="Q33" i="7"/>
  <c r="P33" i="7"/>
  <c r="J33" i="7"/>
  <c r="H33" i="7"/>
  <c r="AW32" i="7"/>
  <c r="AV32" i="7"/>
  <c r="AK32" i="7"/>
  <c r="AJ32" i="7"/>
  <c r="Q32" i="7"/>
  <c r="P32" i="7"/>
  <c r="J32" i="7"/>
  <c r="H32" i="7"/>
  <c r="AW31" i="7"/>
  <c r="AV31" i="7"/>
  <c r="AK31" i="7"/>
  <c r="AJ31" i="7"/>
  <c r="Q31" i="7"/>
  <c r="P31" i="7"/>
  <c r="J31" i="7"/>
  <c r="H31" i="7"/>
  <c r="AW30" i="7"/>
  <c r="AV30" i="7"/>
  <c r="AK30" i="7"/>
  <c r="AJ30" i="7"/>
  <c r="Q30" i="7"/>
  <c r="P30" i="7"/>
  <c r="J30" i="7"/>
  <c r="H30" i="7"/>
  <c r="AW29" i="7"/>
  <c r="AV29" i="7"/>
  <c r="AK29" i="7"/>
  <c r="AJ29" i="7"/>
  <c r="Q29" i="7"/>
  <c r="P29" i="7"/>
  <c r="J29" i="7"/>
  <c r="H29" i="7"/>
  <c r="AW28" i="7"/>
  <c r="AV28" i="7"/>
  <c r="AK28" i="7"/>
  <c r="AJ28" i="7"/>
  <c r="Q28" i="7"/>
  <c r="P28" i="7"/>
  <c r="J28" i="7"/>
  <c r="H28" i="7"/>
  <c r="AW27" i="7"/>
  <c r="AV27" i="7"/>
  <c r="AK27" i="7"/>
  <c r="AJ27" i="7"/>
  <c r="Q27" i="7"/>
  <c r="P27" i="7"/>
  <c r="J27" i="7"/>
  <c r="H27" i="7"/>
  <c r="AW26" i="7"/>
  <c r="AV26" i="7"/>
  <c r="AK26" i="7"/>
  <c r="AJ26" i="7"/>
  <c r="Q26" i="7"/>
  <c r="P26" i="7"/>
  <c r="J26" i="7"/>
  <c r="H26" i="7"/>
  <c r="AW25" i="7"/>
  <c r="AV25" i="7"/>
  <c r="AK25" i="7"/>
  <c r="AJ25" i="7"/>
  <c r="AO25" i="7"/>
  <c r="Q25" i="7"/>
  <c r="P25" i="7"/>
  <c r="J25" i="7"/>
  <c r="H25" i="7"/>
  <c r="AW24" i="7"/>
  <c r="AV24" i="7"/>
  <c r="AK24" i="7"/>
  <c r="AJ24" i="7"/>
  <c r="Q24" i="7"/>
  <c r="P24" i="7"/>
  <c r="J24" i="7"/>
  <c r="H24" i="7"/>
  <c r="AW23" i="7"/>
  <c r="AV23" i="7"/>
  <c r="AK23" i="7"/>
  <c r="AJ23" i="7"/>
  <c r="AQ23" i="7"/>
  <c r="Q23" i="7"/>
  <c r="P23" i="7"/>
  <c r="J23" i="7"/>
  <c r="H23" i="7"/>
  <c r="AW22" i="7"/>
  <c r="AV22" i="7"/>
  <c r="AK22" i="7"/>
  <c r="AJ22" i="7"/>
  <c r="Q22" i="7"/>
  <c r="P22" i="7"/>
  <c r="J22" i="7"/>
  <c r="H22" i="7"/>
  <c r="AW21" i="7"/>
  <c r="AV21" i="7"/>
  <c r="AK21" i="7"/>
  <c r="AJ21" i="7"/>
  <c r="Q21" i="7"/>
  <c r="P21" i="7"/>
  <c r="J21" i="7"/>
  <c r="H21" i="7"/>
  <c r="AW20" i="7"/>
  <c r="AV20" i="7"/>
  <c r="AK20" i="7"/>
  <c r="AJ20" i="7"/>
  <c r="Q20" i="7"/>
  <c r="P20" i="7"/>
  <c r="AW19" i="7"/>
  <c r="AV19" i="7"/>
  <c r="AK19" i="7"/>
  <c r="AJ19" i="7"/>
  <c r="Q19" i="7"/>
  <c r="P19" i="7"/>
  <c r="AW18" i="7"/>
  <c r="AV18" i="7"/>
  <c r="AK18" i="7"/>
  <c r="AJ18" i="7"/>
  <c r="Q18" i="7"/>
  <c r="P18" i="7"/>
  <c r="AW17" i="7"/>
  <c r="AV17" i="7"/>
  <c r="AK17" i="7"/>
  <c r="AJ17" i="7"/>
  <c r="Q17" i="7"/>
  <c r="P17" i="7"/>
  <c r="AW16" i="7"/>
  <c r="AV16" i="7"/>
  <c r="AK16" i="7"/>
  <c r="AJ16" i="7"/>
  <c r="Q16" i="7"/>
  <c r="P16" i="7"/>
  <c r="AW15" i="7"/>
  <c r="AV15" i="7"/>
  <c r="Q15" i="7"/>
  <c r="P15" i="7"/>
  <c r="AW14" i="7"/>
  <c r="AV14" i="7"/>
  <c r="Q14" i="7"/>
  <c r="P14" i="7"/>
  <c r="AW13" i="7"/>
  <c r="AV13" i="7"/>
  <c r="Q13" i="7"/>
  <c r="P13" i="7"/>
  <c r="AW12" i="7"/>
  <c r="AV12" i="7"/>
  <c r="Q12" i="7"/>
  <c r="P12" i="7"/>
  <c r="AW11" i="7"/>
  <c r="AV11" i="7"/>
  <c r="Q11" i="7"/>
  <c r="P11" i="7"/>
  <c r="AW10" i="7"/>
  <c r="AV10" i="7"/>
  <c r="Q10" i="7"/>
  <c r="P10" i="7"/>
  <c r="AW9" i="7"/>
  <c r="AV9" i="7"/>
  <c r="Q9" i="7"/>
  <c r="AL9" i="7" s="1"/>
  <c r="P9" i="7"/>
  <c r="Q8" i="7"/>
  <c r="S8" i="7" s="1"/>
  <c r="P8" i="7"/>
  <c r="O8" i="7"/>
  <c r="R8" i="7" s="1"/>
  <c r="A6" i="7"/>
  <c r="A5" i="7"/>
  <c r="F3" i="7"/>
  <c r="AC65" i="8" l="1"/>
  <c r="AA9" i="11"/>
  <c r="AB9" i="11"/>
  <c r="Z8" i="7"/>
  <c r="AA8" i="7" s="1"/>
  <c r="U65" i="11"/>
  <c r="U9" i="11"/>
  <c r="U101" i="8"/>
  <c r="D101" i="8"/>
  <c r="I101" i="8" s="1"/>
  <c r="J101" i="8"/>
  <c r="D75" i="8"/>
  <c r="I75" i="8" s="1"/>
  <c r="J75" i="8"/>
  <c r="U75" i="8"/>
  <c r="O75" i="8"/>
  <c r="T75" i="8" s="1"/>
  <c r="D71" i="8"/>
  <c r="I71" i="8" s="1"/>
  <c r="J71" i="8"/>
  <c r="U45" i="8"/>
  <c r="O45" i="8"/>
  <c r="T45" i="8" s="1"/>
  <c r="D49" i="8"/>
  <c r="I49" i="8" s="1"/>
  <c r="J49" i="8"/>
  <c r="U49" i="8"/>
  <c r="O49" i="8"/>
  <c r="T49" i="8" s="1"/>
  <c r="U19" i="8"/>
  <c r="O11" i="8"/>
  <c r="T11" i="8" s="1"/>
  <c r="U15" i="8"/>
  <c r="O19" i="8"/>
  <c r="T19" i="8" s="1"/>
  <c r="O23" i="8"/>
  <c r="T23" i="8" s="1"/>
  <c r="U11" i="8"/>
  <c r="O15" i="8"/>
  <c r="T15" i="8" s="1"/>
  <c r="U23" i="8"/>
  <c r="AM9" i="7"/>
  <c r="AN9" i="7"/>
  <c r="AR9" i="7" s="1"/>
  <c r="BL9" i="7"/>
  <c r="BM9" i="7" s="1"/>
  <c r="AL8" i="7"/>
  <c r="BJ8" i="7"/>
  <c r="AX8" i="7"/>
  <c r="AB8" i="11"/>
  <c r="A9" i="11"/>
  <c r="O9" i="11"/>
  <c r="U8" i="11"/>
  <c r="U12" i="11"/>
  <c r="O8" i="11"/>
  <c r="R8" i="11" s="1"/>
  <c r="U17" i="11"/>
  <c r="U16" i="11"/>
  <c r="U14" i="11"/>
  <c r="BH49" i="7"/>
  <c r="BH18" i="7"/>
  <c r="J8" i="7"/>
  <c r="J11" i="7"/>
  <c r="J17" i="7"/>
  <c r="H19" i="7"/>
  <c r="H14" i="7"/>
  <c r="H15" i="7"/>
  <c r="H8" i="7"/>
  <c r="J9" i="7"/>
  <c r="H17" i="7"/>
  <c r="J14" i="7"/>
  <c r="H12" i="7"/>
  <c r="H9" i="7"/>
  <c r="H10" i="7"/>
  <c r="H13" i="7"/>
  <c r="J15" i="7"/>
  <c r="J16" i="7"/>
  <c r="H18" i="7"/>
  <c r="H20" i="7"/>
  <c r="J10" i="7"/>
  <c r="H11" i="7"/>
  <c r="J12" i="7"/>
  <c r="J13" i="7"/>
  <c r="H16" i="7"/>
  <c r="J18" i="7"/>
  <c r="J19" i="7"/>
  <c r="J20" i="7"/>
  <c r="R48" i="11"/>
  <c r="R62" i="11"/>
  <c r="R35" i="11"/>
  <c r="R63" i="11"/>
  <c r="R19" i="11"/>
  <c r="R21" i="11"/>
  <c r="R39" i="11"/>
  <c r="R41" i="11"/>
  <c r="R57" i="11"/>
  <c r="R59" i="11"/>
  <c r="R66" i="11"/>
  <c r="R46" i="11"/>
  <c r="R58" i="11"/>
  <c r="R65" i="11"/>
  <c r="R11" i="11"/>
  <c r="R23" i="11"/>
  <c r="R40" i="11"/>
  <c r="R50" i="11"/>
  <c r="R54" i="11"/>
  <c r="R56" i="11"/>
  <c r="R61" i="11"/>
  <c r="R67" i="11"/>
  <c r="AQ35" i="7"/>
  <c r="U14" i="7"/>
  <c r="R16" i="11"/>
  <c r="R15" i="11"/>
  <c r="U27" i="11"/>
  <c r="U31" i="11"/>
  <c r="U42" i="11"/>
  <c r="U48" i="11"/>
  <c r="U50" i="11"/>
  <c r="U52" i="11"/>
  <c r="U54" i="11"/>
  <c r="U56" i="11"/>
  <c r="U60" i="11"/>
  <c r="U64" i="11"/>
  <c r="U19" i="11"/>
  <c r="U21" i="11"/>
  <c r="U23" i="11"/>
  <c r="U26" i="11"/>
  <c r="U30" i="11"/>
  <c r="U34" i="11"/>
  <c r="U35" i="11"/>
  <c r="U36" i="11"/>
  <c r="U37" i="11"/>
  <c r="U38" i="11"/>
  <c r="U39" i="11"/>
  <c r="U43" i="11"/>
  <c r="U47" i="11"/>
  <c r="U59" i="11"/>
  <c r="U63" i="11"/>
  <c r="U67" i="11"/>
  <c r="U11" i="11"/>
  <c r="U13" i="11"/>
  <c r="U25" i="11"/>
  <c r="U29" i="11"/>
  <c r="U33" i="11"/>
  <c r="U40" i="11"/>
  <c r="U44" i="11"/>
  <c r="U45" i="11"/>
  <c r="U46" i="11"/>
  <c r="U49" i="11"/>
  <c r="U51" i="11"/>
  <c r="U53" i="11"/>
  <c r="U55" i="11"/>
  <c r="U58" i="11"/>
  <c r="U62" i="11"/>
  <c r="U66" i="11"/>
  <c r="U10" i="11"/>
  <c r="U15" i="11"/>
  <c r="U18" i="11"/>
  <c r="U20" i="11"/>
  <c r="U22" i="11"/>
  <c r="U24" i="11"/>
  <c r="U28" i="11"/>
  <c r="U32" i="11"/>
  <c r="U41" i="11"/>
  <c r="U57" i="11"/>
  <c r="U61" i="11"/>
  <c r="R10" i="11"/>
  <c r="R14" i="11"/>
  <c r="D11" i="8"/>
  <c r="I11" i="8" s="1"/>
  <c r="J11" i="8"/>
  <c r="AQ36" i="7"/>
  <c r="AQ21" i="7"/>
  <c r="AQ42" i="7"/>
  <c r="AQ49" i="7"/>
  <c r="AQ31" i="7"/>
  <c r="AO31" i="7"/>
  <c r="AQ33" i="7"/>
  <c r="AO33" i="7"/>
  <c r="AP27" i="7"/>
  <c r="AP40" i="7"/>
  <c r="AP52" i="7"/>
  <c r="AP56" i="7"/>
  <c r="AO58" i="7"/>
  <c r="AP29" i="7"/>
  <c r="AP41" i="7"/>
  <c r="AQ46" i="7"/>
  <c r="AO67" i="7"/>
  <c r="AP23" i="7"/>
  <c r="AO23" i="7"/>
  <c r="AQ25" i="7"/>
  <c r="AP25" i="7"/>
  <c r="AQ43" i="7"/>
  <c r="AP43" i="7"/>
  <c r="AO43" i="7"/>
  <c r="AQ53" i="7"/>
  <c r="AP53" i="7"/>
  <c r="AO53" i="7"/>
  <c r="AP31" i="7"/>
  <c r="AP33" i="7"/>
  <c r="AP45" i="7"/>
  <c r="AO45" i="7"/>
  <c r="AP58" i="7"/>
  <c r="U8" i="7"/>
  <c r="U13" i="7"/>
  <c r="U67" i="7"/>
  <c r="U10" i="7"/>
  <c r="U12" i="7"/>
  <c r="U15" i="7"/>
  <c r="U11" i="7"/>
  <c r="O10" i="7"/>
  <c r="A9" i="7"/>
  <c r="A10" i="7" s="1"/>
  <c r="O9" i="7"/>
  <c r="U36" i="7"/>
  <c r="U55" i="7"/>
  <c r="U9" i="7"/>
  <c r="U16" i="7"/>
  <c r="U17" i="7"/>
  <c r="U21" i="7"/>
  <c r="U37" i="7"/>
  <c r="U40" i="7"/>
  <c r="U42" i="7"/>
  <c r="U44" i="7"/>
  <c r="U50" i="7"/>
  <c r="U54" i="7"/>
  <c r="U18" i="7"/>
  <c r="U51" i="7"/>
  <c r="U20" i="7"/>
  <c r="U24" i="7"/>
  <c r="U25" i="7"/>
  <c r="U26" i="7"/>
  <c r="U27" i="7"/>
  <c r="U28" i="7"/>
  <c r="U29" i="7"/>
  <c r="U30" i="7"/>
  <c r="U31" i="7"/>
  <c r="U32" i="7"/>
  <c r="U33" i="7"/>
  <c r="U34" i="7"/>
  <c r="U38" i="7"/>
  <c r="U45" i="7"/>
  <c r="U49" i="7"/>
  <c r="U53" i="7"/>
  <c r="U22" i="7"/>
  <c r="U19" i="7"/>
  <c r="U23" i="7"/>
  <c r="U35" i="7"/>
  <c r="U39" i="7"/>
  <c r="U41" i="7"/>
  <c r="U43" i="7"/>
  <c r="U46" i="7"/>
  <c r="U47" i="7"/>
  <c r="U48" i="7"/>
  <c r="U52" i="7"/>
  <c r="U56" i="7"/>
  <c r="U57" i="7"/>
  <c r="U58" i="7"/>
  <c r="U59" i="7"/>
  <c r="U60" i="7"/>
  <c r="U61" i="7"/>
  <c r="U62" i="7"/>
  <c r="U63" i="7"/>
  <c r="U64" i="7"/>
  <c r="U65" i="7"/>
  <c r="U66" i="7"/>
  <c r="AB8" i="7" l="1"/>
  <c r="AD8" i="7" s="1"/>
  <c r="AM8" i="7"/>
  <c r="AN8" i="7"/>
  <c r="AR8" i="7" s="1"/>
  <c r="AZ8" i="7"/>
  <c r="BD8" i="7" s="1"/>
  <c r="AY8" i="7"/>
  <c r="BL8" i="7"/>
  <c r="BM8" i="7" s="1"/>
  <c r="BK8" i="7"/>
  <c r="A10" i="11"/>
  <c r="O10" i="11"/>
  <c r="BH53" i="7"/>
  <c r="BH22" i="7"/>
  <c r="AQ62" i="7"/>
  <c r="AO35" i="7"/>
  <c r="AO50" i="7"/>
  <c r="AQ40" i="7"/>
  <c r="AO62" i="7"/>
  <c r="AP62" i="7"/>
  <c r="AQ66" i="7"/>
  <c r="AP55" i="7"/>
  <c r="AQ41" i="7"/>
  <c r="AP35" i="7"/>
  <c r="AP38" i="7"/>
  <c r="AP64" i="7"/>
  <c r="AP48" i="7"/>
  <c r="AO60" i="7"/>
  <c r="V10" i="11"/>
  <c r="W10" i="11" s="1"/>
  <c r="V56" i="11"/>
  <c r="W56" i="11" s="1"/>
  <c r="V31" i="11"/>
  <c r="W31" i="11" s="1"/>
  <c r="V41" i="11"/>
  <c r="W41" i="11" s="1"/>
  <c r="V67" i="11"/>
  <c r="W67" i="11" s="1"/>
  <c r="V15" i="11"/>
  <c r="W15" i="11" s="1"/>
  <c r="V17" i="11"/>
  <c r="W17" i="11" s="1"/>
  <c r="V34" i="11"/>
  <c r="W34" i="11" s="1"/>
  <c r="V46" i="11"/>
  <c r="W46" i="11" s="1"/>
  <c r="V58" i="11"/>
  <c r="W58" i="11" s="1"/>
  <c r="V66" i="11"/>
  <c r="W66" i="11" s="1"/>
  <c r="V25" i="11"/>
  <c r="W25" i="11" s="1"/>
  <c r="V33" i="11"/>
  <c r="W33" i="11" s="1"/>
  <c r="V53" i="11"/>
  <c r="W53" i="11" s="1"/>
  <c r="V38" i="11"/>
  <c r="W38" i="11" s="1"/>
  <c r="V35" i="11"/>
  <c r="W35" i="11" s="1"/>
  <c r="V42" i="11"/>
  <c r="W42" i="11" s="1"/>
  <c r="V50" i="11"/>
  <c r="W50" i="11" s="1"/>
  <c r="V61" i="11"/>
  <c r="W61" i="11" s="1"/>
  <c r="V13" i="11"/>
  <c r="W13" i="11" s="1"/>
  <c r="V37" i="11"/>
  <c r="W37" i="11" s="1"/>
  <c r="V22" i="11"/>
  <c r="W22" i="11" s="1"/>
  <c r="V32" i="11"/>
  <c r="W32" i="11" s="1"/>
  <c r="V47" i="11"/>
  <c r="W47" i="11" s="1"/>
  <c r="V11" i="11"/>
  <c r="W11" i="11" s="1"/>
  <c r="V16" i="11"/>
  <c r="W16" i="11" s="1"/>
  <c r="V51" i="11"/>
  <c r="W51" i="11" s="1"/>
  <c r="V48" i="11"/>
  <c r="W48" i="11" s="1"/>
  <c r="V60" i="11"/>
  <c r="W60" i="11" s="1"/>
  <c r="V24" i="11"/>
  <c r="W24" i="11" s="1"/>
  <c r="V27" i="11"/>
  <c r="W27" i="11" s="1"/>
  <c r="V36" i="11"/>
  <c r="W36" i="11" s="1"/>
  <c r="V26" i="11"/>
  <c r="W26" i="11" s="1"/>
  <c r="V8" i="11"/>
  <c r="W8" i="11" s="1"/>
  <c r="V39" i="11"/>
  <c r="W39" i="11" s="1"/>
  <c r="V43" i="11"/>
  <c r="W43" i="11" s="1"/>
  <c r="V54" i="11"/>
  <c r="W54" i="11" s="1"/>
  <c r="V63" i="11"/>
  <c r="W63" i="11" s="1"/>
  <c r="V9" i="11"/>
  <c r="W9" i="11" s="1"/>
  <c r="V28" i="11"/>
  <c r="W28" i="11" s="1"/>
  <c r="V64" i="11"/>
  <c r="W64" i="11" s="1"/>
  <c r="V49" i="11"/>
  <c r="W49" i="11" s="1"/>
  <c r="V23" i="11"/>
  <c r="W23" i="11" s="1"/>
  <c r="V59" i="11"/>
  <c r="W59" i="11" s="1"/>
  <c r="V20" i="11"/>
  <c r="W20" i="11" s="1"/>
  <c r="V14" i="11"/>
  <c r="W14" i="11" s="1"/>
  <c r="V55" i="11"/>
  <c r="W55" i="11" s="1"/>
  <c r="V21" i="11"/>
  <c r="W21" i="11" s="1"/>
  <c r="V52" i="11"/>
  <c r="W52" i="11" s="1"/>
  <c r="V62" i="11"/>
  <c r="W62" i="11" s="1"/>
  <c r="V18" i="11"/>
  <c r="W18" i="11" s="1"/>
  <c r="V29" i="11"/>
  <c r="W29" i="11" s="1"/>
  <c r="V45" i="11"/>
  <c r="W45" i="11" s="1"/>
  <c r="V30" i="11"/>
  <c r="W30" i="11" s="1"/>
  <c r="V19" i="11"/>
  <c r="W19" i="11" s="1"/>
  <c r="V40" i="11"/>
  <c r="W40" i="11" s="1"/>
  <c r="V44" i="11"/>
  <c r="W44" i="11" s="1"/>
  <c r="V57" i="11"/>
  <c r="W57" i="11" s="1"/>
  <c r="V65" i="11"/>
  <c r="W65" i="11" s="1"/>
  <c r="V12" i="11"/>
  <c r="W12" i="11" s="1"/>
  <c r="AO41" i="7"/>
  <c r="AO66" i="7"/>
  <c r="AO46" i="7"/>
  <c r="AO21" i="7"/>
  <c r="AP21" i="7"/>
  <c r="AO49" i="7"/>
  <c r="AO42" i="7"/>
  <c r="AP42" i="7"/>
  <c r="AO36" i="7"/>
  <c r="AP49" i="7"/>
  <c r="AP36" i="7"/>
  <c r="AP46" i="7"/>
  <c r="AQ29" i="7"/>
  <c r="AO29" i="7"/>
  <c r="AQ52" i="7"/>
  <c r="AO52" i="7"/>
  <c r="AO40" i="7"/>
  <c r="AP67" i="7"/>
  <c r="AQ67" i="7"/>
  <c r="AP22" i="7"/>
  <c r="AQ22" i="7"/>
  <c r="AO22" i="7"/>
  <c r="AQ56" i="7"/>
  <c r="AO56" i="7"/>
  <c r="AQ27" i="7"/>
  <c r="AO27" i="7"/>
  <c r="AP28" i="7"/>
  <c r="AO28" i="7"/>
  <c r="AQ28" i="7"/>
  <c r="AO51" i="7"/>
  <c r="AQ51" i="7"/>
  <c r="AP51" i="7"/>
  <c r="AP65" i="7"/>
  <c r="AO65" i="7"/>
  <c r="AQ65" i="7"/>
  <c r="AP61" i="7"/>
  <c r="AO61" i="7"/>
  <c r="AQ61" i="7"/>
  <c r="AP57" i="7"/>
  <c r="AO57" i="7"/>
  <c r="AQ57" i="7"/>
  <c r="AO55" i="7"/>
  <c r="AQ55" i="7"/>
  <c r="AO44" i="7"/>
  <c r="AQ44" i="7"/>
  <c r="AP44" i="7"/>
  <c r="AP34" i="7"/>
  <c r="AO34" i="7"/>
  <c r="AQ34" i="7"/>
  <c r="AP30" i="7"/>
  <c r="AO30" i="7"/>
  <c r="AQ30" i="7"/>
  <c r="AO26" i="7"/>
  <c r="AQ26" i="7"/>
  <c r="AP26" i="7"/>
  <c r="AO37" i="7"/>
  <c r="AQ37" i="7"/>
  <c r="AP37" i="7"/>
  <c r="AP32" i="7"/>
  <c r="AO32" i="7"/>
  <c r="AQ32" i="7"/>
  <c r="AP63" i="7"/>
  <c r="AO63" i="7"/>
  <c r="AQ63" i="7"/>
  <c r="AP59" i="7"/>
  <c r="AO59" i="7"/>
  <c r="AQ59" i="7"/>
  <c r="AP54" i="7"/>
  <c r="AO54" i="7"/>
  <c r="AQ54" i="7"/>
  <c r="AP47" i="7"/>
  <c r="AO47" i="7"/>
  <c r="AQ47" i="7"/>
  <c r="AO24" i="7"/>
  <c r="AP24" i="7"/>
  <c r="AQ24" i="7"/>
  <c r="O11" i="7"/>
  <c r="A11" i="7"/>
  <c r="AC8" i="7" l="1"/>
  <c r="AE8" i="7"/>
  <c r="AF8" i="7"/>
  <c r="BC8" i="7"/>
  <c r="BI8" i="7" s="1"/>
  <c r="BA8" i="7"/>
  <c r="BH8" i="7" s="1"/>
  <c r="BB8" i="7"/>
  <c r="A11" i="11"/>
  <c r="O11" i="11"/>
  <c r="AQ60" i="7"/>
  <c r="AP66" i="7"/>
  <c r="AP50" i="7"/>
  <c r="BH26" i="7"/>
  <c r="BH57" i="7"/>
  <c r="AQ38" i="7"/>
  <c r="AO38" i="7"/>
  <c r="AP19" i="7"/>
  <c r="AP60" i="7"/>
  <c r="AQ50" i="7"/>
  <c r="AQ64" i="7"/>
  <c r="AO48" i="7"/>
  <c r="AQ48" i="7"/>
  <c r="AP18" i="7"/>
  <c r="AQ18" i="7"/>
  <c r="AO18" i="7"/>
  <c r="AO64" i="7"/>
  <c r="X57" i="11"/>
  <c r="AP39" i="7"/>
  <c r="AQ39" i="7"/>
  <c r="AO39" i="7"/>
  <c r="X30" i="11"/>
  <c r="X62" i="11"/>
  <c r="X9" i="11"/>
  <c r="X51" i="11"/>
  <c r="X35" i="11"/>
  <c r="X41" i="11"/>
  <c r="X44" i="11"/>
  <c r="X45" i="11"/>
  <c r="X52" i="11"/>
  <c r="X49" i="11"/>
  <c r="X63" i="11"/>
  <c r="X8" i="11"/>
  <c r="X24" i="11"/>
  <c r="X16" i="11"/>
  <c r="X22" i="11"/>
  <c r="X61" i="11"/>
  <c r="X38" i="11"/>
  <c r="X66" i="11"/>
  <c r="X17" i="11"/>
  <c r="X31" i="11"/>
  <c r="X39" i="11"/>
  <c r="X32" i="11"/>
  <c r="X25" i="11"/>
  <c r="X12" i="11"/>
  <c r="X40" i="11"/>
  <c r="X29" i="11"/>
  <c r="X21" i="11"/>
  <c r="X20" i="11"/>
  <c r="X64" i="11"/>
  <c r="X54" i="11"/>
  <c r="X26" i="11"/>
  <c r="X60" i="11"/>
  <c r="X11" i="11"/>
  <c r="X37" i="11"/>
  <c r="X50" i="11"/>
  <c r="X53" i="11"/>
  <c r="X58" i="11"/>
  <c r="X15" i="11"/>
  <c r="X56" i="11"/>
  <c r="X23" i="11"/>
  <c r="X27" i="11"/>
  <c r="X13" i="11"/>
  <c r="X34" i="11"/>
  <c r="X65" i="11"/>
  <c r="X19" i="11"/>
  <c r="X18" i="11"/>
  <c r="X55" i="11"/>
  <c r="X14" i="11"/>
  <c r="X59" i="11"/>
  <c r="X28" i="11"/>
  <c r="X43" i="11"/>
  <c r="X36" i="11"/>
  <c r="X48" i="11"/>
  <c r="X47" i="11"/>
  <c r="X42" i="11"/>
  <c r="X33" i="11"/>
  <c r="X46" i="11"/>
  <c r="X67" i="11"/>
  <c r="X10" i="11"/>
  <c r="A12" i="7"/>
  <c r="O12" i="7"/>
  <c r="C15" i="8" l="1"/>
  <c r="J15" i="8" s="1"/>
  <c r="A12" i="11"/>
  <c r="O12" i="11"/>
  <c r="AQ19" i="7"/>
  <c r="BH65" i="7"/>
  <c r="BH61" i="7"/>
  <c r="BH30" i="7"/>
  <c r="AO19" i="7"/>
  <c r="A13" i="7"/>
  <c r="O13" i="7"/>
  <c r="O13" i="11" l="1"/>
  <c r="A13" i="11"/>
  <c r="BH34" i="7"/>
  <c r="AP20" i="7"/>
  <c r="AO20" i="7"/>
  <c r="AQ20" i="7"/>
  <c r="AO17" i="7"/>
  <c r="AQ17" i="7"/>
  <c r="AP17" i="7"/>
  <c r="D15" i="8"/>
  <c r="I15" i="8" s="1"/>
  <c r="O14" i="7"/>
  <c r="A14" i="7"/>
  <c r="AO16" i="7"/>
  <c r="AP16" i="7"/>
  <c r="AQ16" i="7"/>
  <c r="AQ15" i="7"/>
  <c r="AP15" i="7"/>
  <c r="AO15" i="7"/>
  <c r="AK12" i="7"/>
  <c r="AJ12" i="7"/>
  <c r="AK14" i="7"/>
  <c r="AJ14" i="7"/>
  <c r="AO11" i="7"/>
  <c r="AP11" i="7"/>
  <c r="AQ11" i="7"/>
  <c r="AK11" i="7"/>
  <c r="AJ11" i="7"/>
  <c r="AJ10" i="7"/>
  <c r="AK10" i="7"/>
  <c r="AJ13" i="7"/>
  <c r="AK13" i="7"/>
  <c r="AJ15" i="7"/>
  <c r="AK15" i="7"/>
  <c r="AQ13" i="7"/>
  <c r="AP13" i="7"/>
  <c r="AO13" i="7"/>
  <c r="AO10" i="7"/>
  <c r="AP10" i="7"/>
  <c r="AQ10" i="7"/>
  <c r="C19" i="8" l="1"/>
  <c r="O14" i="11"/>
  <c r="A14" i="11"/>
  <c r="BH38" i="7"/>
  <c r="A15" i="7"/>
  <c r="O15" i="7"/>
  <c r="AO12" i="7"/>
  <c r="AQ12" i="7"/>
  <c r="AP12" i="7"/>
  <c r="AO14" i="7"/>
  <c r="AP14" i="7"/>
  <c r="AQ14" i="7"/>
  <c r="AJ8" i="7"/>
  <c r="AK8" i="7"/>
  <c r="AK9" i="7"/>
  <c r="AJ9" i="7"/>
  <c r="AO9" i="7"/>
  <c r="AP9" i="7"/>
  <c r="AQ9" i="7"/>
  <c r="D19" i="8" l="1"/>
  <c r="I19" i="8" s="1"/>
  <c r="J19" i="8"/>
  <c r="C23" i="8"/>
  <c r="O15" i="11"/>
  <c r="A15" i="11"/>
  <c r="BH42" i="7"/>
  <c r="A16" i="7"/>
  <c r="O16" i="7"/>
  <c r="AQ8" i="7"/>
  <c r="AW8" i="7" s="1"/>
  <c r="AP8" i="7"/>
  <c r="AO8" i="7"/>
  <c r="AV8" i="7" s="1"/>
  <c r="D23" i="8" l="1"/>
  <c r="I23" i="8" s="1"/>
  <c r="J23" i="8"/>
  <c r="A16" i="11"/>
  <c r="O16" i="11"/>
  <c r="BH46" i="7"/>
  <c r="A17" i="7"/>
  <c r="O17" i="7"/>
  <c r="A17" i="11" l="1"/>
  <c r="O17" i="11"/>
  <c r="BH50" i="7"/>
  <c r="A18" i="7"/>
  <c r="O18" i="7"/>
  <c r="O18" i="11" l="1"/>
  <c r="A18" i="11"/>
  <c r="BH54" i="7"/>
  <c r="O19" i="7"/>
  <c r="A19" i="7"/>
  <c r="A19" i="11" l="1"/>
  <c r="O19" i="11"/>
  <c r="BH58" i="7"/>
  <c r="A20" i="7"/>
  <c r="O20" i="7"/>
  <c r="V10" i="7" s="1"/>
  <c r="W10" i="7" s="1"/>
  <c r="O20" i="11" l="1"/>
  <c r="A20" i="11"/>
  <c r="BH62" i="7"/>
  <c r="BH66" i="7"/>
  <c r="V63" i="7"/>
  <c r="W63" i="7" s="1"/>
  <c r="V9" i="7"/>
  <c r="W9" i="7" s="1"/>
  <c r="V13" i="7"/>
  <c r="W13" i="7" s="1"/>
  <c r="V45" i="7"/>
  <c r="W45" i="7" s="1"/>
  <c r="V14" i="7"/>
  <c r="W14" i="7" s="1"/>
  <c r="V8" i="7"/>
  <c r="W8" i="7" s="1"/>
  <c r="V59" i="7"/>
  <c r="W59" i="7" s="1"/>
  <c r="V30" i="7"/>
  <c r="W30" i="7" s="1"/>
  <c r="V24" i="7"/>
  <c r="W24" i="7" s="1"/>
  <c r="V48" i="7"/>
  <c r="W48" i="7" s="1"/>
  <c r="V37" i="7"/>
  <c r="W37" i="7" s="1"/>
  <c r="V36" i="7"/>
  <c r="W36" i="7" s="1"/>
  <c r="V61" i="7"/>
  <c r="W61" i="7" s="1"/>
  <c r="V31" i="7"/>
  <c r="W31" i="7" s="1"/>
  <c r="V18" i="7"/>
  <c r="W18" i="7" s="1"/>
  <c r="V38" i="7"/>
  <c r="W38" i="7" s="1"/>
  <c r="V51" i="7"/>
  <c r="W51" i="7" s="1"/>
  <c r="V32" i="7"/>
  <c r="W32" i="7" s="1"/>
  <c r="V16" i="7"/>
  <c r="W16" i="7" s="1"/>
  <c r="V29" i="7"/>
  <c r="W29" i="7" s="1"/>
  <c r="V41" i="7"/>
  <c r="W41" i="7" s="1"/>
  <c r="V56" i="7"/>
  <c r="W56" i="7" s="1"/>
  <c r="V23" i="7"/>
  <c r="W23" i="7" s="1"/>
  <c r="V57" i="7"/>
  <c r="W57" i="7" s="1"/>
  <c r="V35" i="7"/>
  <c r="W35" i="7" s="1"/>
  <c r="V27" i="7"/>
  <c r="W27" i="7" s="1"/>
  <c r="V26" i="7"/>
  <c r="W26" i="7" s="1"/>
  <c r="V21" i="7"/>
  <c r="W21" i="7" s="1"/>
  <c r="V42" i="7"/>
  <c r="W42" i="7" s="1"/>
  <c r="V47" i="7"/>
  <c r="W47" i="7" s="1"/>
  <c r="V60" i="7"/>
  <c r="W60" i="7" s="1"/>
  <c r="V12" i="7"/>
  <c r="W12" i="7" s="1"/>
  <c r="V53" i="7"/>
  <c r="W53" i="7" s="1"/>
  <c r="V49" i="7"/>
  <c r="W49" i="7" s="1"/>
  <c r="V20" i="7"/>
  <c r="W20" i="7" s="1"/>
  <c r="V55" i="7"/>
  <c r="W55" i="7" s="1"/>
  <c r="V64" i="7"/>
  <c r="W64" i="7" s="1"/>
  <c r="V33" i="7"/>
  <c r="W33" i="7" s="1"/>
  <c r="V50" i="7"/>
  <c r="W50" i="7" s="1"/>
  <c r="V11" i="7"/>
  <c r="W11" i="7" s="1"/>
  <c r="V17" i="7"/>
  <c r="W17" i="7" s="1"/>
  <c r="V28" i="7"/>
  <c r="W28" i="7" s="1"/>
  <c r="V22" i="7"/>
  <c r="W22" i="7" s="1"/>
  <c r="V34" i="7"/>
  <c r="W34" i="7" s="1"/>
  <c r="V62" i="7"/>
  <c r="W62" i="7" s="1"/>
  <c r="V58" i="7"/>
  <c r="W58" i="7" s="1"/>
  <c r="V52" i="7"/>
  <c r="W52" i="7" s="1"/>
  <c r="V67" i="7"/>
  <c r="W67" i="7" s="1"/>
  <c r="V43" i="7"/>
  <c r="W43" i="7" s="1"/>
  <c r="V46" i="7"/>
  <c r="W46" i="7" s="1"/>
  <c r="V44" i="7"/>
  <c r="W44" i="7" s="1"/>
  <c r="V65" i="7"/>
  <c r="W65" i="7" s="1"/>
  <c r="V54" i="7"/>
  <c r="W54" i="7" s="1"/>
  <c r="V39" i="7"/>
  <c r="W39" i="7" s="1"/>
  <c r="V66" i="7"/>
  <c r="W66" i="7" s="1"/>
  <c r="V25" i="7"/>
  <c r="W25" i="7" s="1"/>
  <c r="V15" i="7"/>
  <c r="W15" i="7" s="1"/>
  <c r="V40" i="7"/>
  <c r="W40" i="7" s="1"/>
  <c r="V19" i="7"/>
  <c r="W19" i="7" s="1"/>
  <c r="O21" i="7"/>
  <c r="A21" i="7"/>
  <c r="O21" i="11" l="1"/>
  <c r="A21" i="11"/>
  <c r="X37" i="7"/>
  <c r="X19" i="7"/>
  <c r="X22" i="7"/>
  <c r="X12" i="7"/>
  <c r="X57" i="7"/>
  <c r="X40" i="7"/>
  <c r="X39" i="7"/>
  <c r="X46" i="7"/>
  <c r="X58" i="7"/>
  <c r="X28" i="7"/>
  <c r="X33" i="7"/>
  <c r="X63" i="7"/>
  <c r="X36" i="7"/>
  <c r="X60" i="7"/>
  <c r="X26" i="7"/>
  <c r="X13" i="7"/>
  <c r="X23" i="7"/>
  <c r="X16" i="7"/>
  <c r="X18" i="7"/>
  <c r="X48" i="7"/>
  <c r="X44" i="7"/>
  <c r="X20" i="7"/>
  <c r="X45" i="7"/>
  <c r="X29" i="7"/>
  <c r="X54" i="7"/>
  <c r="X62" i="7"/>
  <c r="X17" i="7"/>
  <c r="X64" i="7"/>
  <c r="X8" i="7"/>
  <c r="X49" i="7"/>
  <c r="X47" i="7"/>
  <c r="X59" i="7"/>
  <c r="X27" i="7"/>
  <c r="X56" i="7"/>
  <c r="X32" i="7"/>
  <c r="X31" i="7"/>
  <c r="X66" i="7"/>
  <c r="X52" i="7"/>
  <c r="X50" i="7"/>
  <c r="X21" i="7"/>
  <c r="X30" i="7"/>
  <c r="X38" i="7"/>
  <c r="X61" i="7"/>
  <c r="X15" i="7"/>
  <c r="X43" i="7"/>
  <c r="X25" i="7"/>
  <c r="X65" i="7"/>
  <c r="X67" i="7"/>
  <c r="X34" i="7"/>
  <c r="X11" i="7"/>
  <c r="X55" i="7"/>
  <c r="X9" i="7"/>
  <c r="X53" i="7"/>
  <c r="X42" i="7"/>
  <c r="X14" i="7"/>
  <c r="X35" i="7"/>
  <c r="X41" i="7"/>
  <c r="X51" i="7"/>
  <c r="X24" i="7"/>
  <c r="X10" i="7"/>
  <c r="A22" i="7"/>
  <c r="O22" i="7"/>
  <c r="O22" i="11" l="1"/>
  <c r="A22" i="11"/>
  <c r="O23" i="7"/>
  <c r="A23" i="7"/>
  <c r="A23" i="11" l="1"/>
  <c r="O23" i="11"/>
  <c r="A24" i="7"/>
  <c r="O24" i="7"/>
  <c r="O24" i="11" l="1"/>
  <c r="A24" i="11"/>
  <c r="A25" i="7"/>
  <c r="O25" i="7"/>
  <c r="O25" i="11" l="1"/>
  <c r="A25" i="11"/>
  <c r="O26" i="7"/>
  <c r="A26" i="7"/>
  <c r="O26" i="11" l="1"/>
  <c r="A26" i="11"/>
  <c r="O27" i="7"/>
  <c r="A27" i="7"/>
  <c r="O27" i="11" l="1"/>
  <c r="A27" i="11"/>
  <c r="A28" i="7"/>
  <c r="O28" i="7"/>
  <c r="O28" i="11" l="1"/>
  <c r="A28" i="11"/>
  <c r="A29" i="7"/>
  <c r="O29" i="7"/>
  <c r="O29" i="11" l="1"/>
  <c r="A29" i="11"/>
  <c r="O30" i="7"/>
  <c r="A30" i="7"/>
  <c r="O30" i="11" l="1"/>
  <c r="A30" i="11"/>
  <c r="O31" i="7"/>
  <c r="A31" i="7"/>
  <c r="O31" i="11" l="1"/>
  <c r="A31" i="11"/>
  <c r="A32" i="7"/>
  <c r="O32" i="7"/>
  <c r="O32" i="11" l="1"/>
  <c r="A32" i="11"/>
  <c r="A33" i="7"/>
  <c r="O33" i="7"/>
  <c r="O33" i="11" l="1"/>
  <c r="A33" i="11"/>
  <c r="O34" i="7"/>
  <c r="A34" i="7"/>
  <c r="O34" i="11" l="1"/>
  <c r="A34" i="11"/>
  <c r="O35" i="7"/>
  <c r="A35" i="7"/>
  <c r="A35" i="11" l="1"/>
  <c r="O35" i="11"/>
  <c r="O36" i="7"/>
  <c r="A36" i="7"/>
  <c r="O36" i="11" l="1"/>
  <c r="A36" i="11"/>
  <c r="O37" i="7"/>
  <c r="A37" i="7"/>
  <c r="O37" i="11" l="1"/>
  <c r="A37" i="11"/>
  <c r="O38" i="7"/>
  <c r="A38" i="7"/>
  <c r="O38" i="11" l="1"/>
  <c r="A38" i="11"/>
  <c r="O39" i="7"/>
  <c r="A39" i="7"/>
  <c r="A39" i="11" l="1"/>
  <c r="O39" i="11"/>
  <c r="A40" i="7"/>
  <c r="O40" i="7"/>
  <c r="A40" i="11" l="1"/>
  <c r="O40" i="11"/>
  <c r="O41" i="7"/>
  <c r="A41" i="7"/>
  <c r="A41" i="11" l="1"/>
  <c r="O41" i="11"/>
  <c r="O42" i="7"/>
  <c r="A42" i="7"/>
  <c r="A42" i="11" l="1"/>
  <c r="O42" i="11"/>
  <c r="O43" i="7"/>
  <c r="A43" i="7"/>
  <c r="A43" i="11" l="1"/>
  <c r="O43" i="11"/>
  <c r="A44" i="7"/>
  <c r="O44" i="7"/>
  <c r="A44" i="11" l="1"/>
  <c r="O44" i="11"/>
  <c r="A45" i="7"/>
  <c r="O45" i="7"/>
  <c r="O45" i="11" l="1"/>
  <c r="A45" i="11"/>
  <c r="A46" i="7"/>
  <c r="O46" i="7"/>
  <c r="O46" i="11" l="1"/>
  <c r="A46" i="11"/>
  <c r="O47" i="7"/>
  <c r="A47" i="7"/>
  <c r="A47" i="11" l="1"/>
  <c r="O47" i="11"/>
  <c r="O48" i="7"/>
  <c r="A48" i="7"/>
  <c r="O48" i="11" l="1"/>
  <c r="A48" i="11"/>
  <c r="A49" i="7"/>
  <c r="O49" i="7"/>
  <c r="O49" i="11" l="1"/>
  <c r="A49" i="11"/>
  <c r="O50" i="7"/>
  <c r="A50" i="7"/>
  <c r="A50" i="11" l="1"/>
  <c r="O50" i="11"/>
  <c r="A51" i="7"/>
  <c r="O51" i="7"/>
  <c r="O51" i="11" l="1"/>
  <c r="A51" i="11"/>
  <c r="O52" i="7"/>
  <c r="A52" i="7"/>
  <c r="O52" i="11" l="1"/>
  <c r="A52" i="11"/>
  <c r="A53" i="7"/>
  <c r="O53" i="7"/>
  <c r="O53" i="11" l="1"/>
  <c r="A53" i="11"/>
  <c r="O54" i="7"/>
  <c r="A54" i="7"/>
  <c r="A54" i="11" l="1"/>
  <c r="O54" i="11"/>
  <c r="A55" i="7"/>
  <c r="O55" i="7"/>
  <c r="O55" i="11" l="1"/>
  <c r="A55" i="11"/>
  <c r="O56" i="7"/>
  <c r="A56" i="7"/>
  <c r="O56" i="11" l="1"/>
  <c r="A56" i="11"/>
  <c r="A57" i="7"/>
  <c r="O57" i="7"/>
  <c r="A57" i="11" l="1"/>
  <c r="O57" i="11"/>
  <c r="A58" i="7"/>
  <c r="O58" i="7"/>
  <c r="O58" i="11" l="1"/>
  <c r="A58" i="11"/>
  <c r="O59" i="7"/>
  <c r="A59" i="7"/>
  <c r="A59" i="11" l="1"/>
  <c r="O59" i="11"/>
  <c r="O60" i="7"/>
  <c r="A60" i="7"/>
  <c r="O60" i="11" l="1"/>
  <c r="A60" i="11"/>
  <c r="A61" i="7"/>
  <c r="O61" i="7"/>
  <c r="A61" i="11" l="1"/>
  <c r="O61" i="11"/>
  <c r="A62" i="7"/>
  <c r="O62" i="7"/>
  <c r="O62" i="11" l="1"/>
  <c r="A62" i="11"/>
  <c r="O63" i="7"/>
  <c r="A63" i="7"/>
  <c r="A63" i="11" l="1"/>
  <c r="O63" i="11"/>
  <c r="O64" i="7"/>
  <c r="A64" i="7"/>
  <c r="O64" i="11" l="1"/>
  <c r="A64" i="11"/>
  <c r="A65" i="7"/>
  <c r="O65" i="7"/>
  <c r="A65" i="11" l="1"/>
  <c r="O65" i="11"/>
  <c r="A66" i="7"/>
  <c r="O66" i="7"/>
  <c r="O66" i="11" l="1"/>
  <c r="A66" i="11"/>
  <c r="O67" i="7"/>
  <c r="A67" i="7"/>
  <c r="A67" i="11" l="1"/>
  <c r="O67" i="11"/>
</calcChain>
</file>

<file path=xl/sharedStrings.xml><?xml version="1.0" encoding="utf-8"?>
<sst xmlns="http://schemas.openxmlformats.org/spreadsheetml/2006/main" count="743" uniqueCount="118">
  <si>
    <t>DF</t>
  </si>
  <si>
    <t>GF</t>
  </si>
  <si>
    <t>MOYENNE</t>
  </si>
  <si>
    <t>TOT</t>
  </si>
  <si>
    <t>CAR.</t>
  </si>
  <si>
    <t>-</t>
  </si>
  <si>
    <t>CAR</t>
  </si>
  <si>
    <t>NF</t>
  </si>
  <si>
    <t>JA</t>
  </si>
  <si>
    <t>NEE</t>
  </si>
  <si>
    <t>PARTIJEN</t>
  </si>
  <si>
    <t>MOY.
%</t>
  </si>
  <si>
    <t>CAR.
%</t>
  </si>
  <si>
    <t>BRT.</t>
  </si>
  <si>
    <t>MOY.</t>
  </si>
  <si>
    <t>TE M.
CAR.</t>
  </si>
  <si>
    <t>PNT R</t>
  </si>
  <si>
    <t>NR.</t>
  </si>
  <si>
    <t>BONDSNR.</t>
  </si>
  <si>
    <t>NAAM</t>
  </si>
  <si>
    <t>VERENIGING</t>
  </si>
  <si>
    <t>BEGIN MOY.</t>
  </si>
  <si>
    <t>ONDERGRENS</t>
  </si>
  <si>
    <t>P.PNT.</t>
  </si>
  <si>
    <t>MOY.%</t>
  </si>
  <si>
    <t>CAR.%</t>
  </si>
  <si>
    <t>van</t>
  </si>
  <si>
    <t>tot</t>
  </si>
  <si>
    <t>MOY</t>
  </si>
  <si>
    <t>START</t>
  </si>
  <si>
    <t>GEM.</t>
  </si>
  <si>
    <t>ALG.</t>
  </si>
  <si>
    <t>%</t>
  </si>
  <si>
    <t>De gele cellen bevatten formules</t>
  </si>
  <si>
    <t>RANGS. DF</t>
  </si>
  <si>
    <t>NIET GEPLAATST</t>
  </si>
  <si>
    <t>GEPLAATST VOOR FINALE (Beste 8 spelers)</t>
  </si>
  <si>
    <t>Officieel</t>
  </si>
  <si>
    <t>BOVENGREN</t>
  </si>
  <si>
    <t>De wiitte (blanke) cellen zijn invulbaar</t>
  </si>
  <si>
    <t>RANKING BEPALING OP BASIS VAN DE VOORWEDSTRIJDEN</t>
  </si>
  <si>
    <t>#</t>
  </si>
  <si>
    <t>Voor de rangschikking van de VW gebruik BLAD VOORWEDSTRIJDEN</t>
  </si>
  <si>
    <t>CAR,</t>
  </si>
  <si>
    <t># partijen districtsfinale</t>
  </si>
  <si>
    <t># partijen gewestelijke finale</t>
  </si>
  <si>
    <t>DAMES</t>
  </si>
  <si>
    <t>CAR%
RNK</t>
  </si>
  <si>
    <t>LIBRE  5e Klasse</t>
  </si>
  <si>
    <t>DAMES 2e Klasse</t>
  </si>
  <si>
    <t># PARTIJEN</t>
  </si>
  <si>
    <t>NSZ</t>
  </si>
  <si>
    <t>DISTRICT</t>
  </si>
  <si>
    <t>ALGEMEEN GEMIDDELDE NA NF</t>
  </si>
  <si>
    <t>ALGEMEEN GEMIDDELDE NA VW</t>
  </si>
  <si>
    <t>ALGEMEEN GEMIDDELDE NA DF</t>
  </si>
  <si>
    <t>ALGEMEEN GEMIDDELDE NA GF</t>
  </si>
  <si>
    <t>STARTGEMIDDELDE</t>
  </si>
  <si>
    <t>RES. VW</t>
  </si>
  <si>
    <t>RES. DF</t>
  </si>
  <si>
    <t>RES. GF</t>
  </si>
  <si>
    <t>RES. NF</t>
  </si>
  <si>
    <t>OFF</t>
  </si>
  <si>
    <t>PK STARTGEMIDDELDE NIEUWE SEIZOEN</t>
  </si>
  <si>
    <t>SPELER/SPEELSTER</t>
  </si>
  <si>
    <t>GEWEST</t>
  </si>
  <si>
    <t>B.NR.</t>
  </si>
  <si>
    <t>INTERVALSYSTEEM</t>
  </si>
  <si>
    <t>SPELSOORT &amp; KLASSE</t>
  </si>
  <si>
    <t>ALG.
GEM.</t>
  </si>
  <si>
    <t>RANG-
SCHIKKING</t>
  </si>
  <si>
    <t>TE M.</t>
  </si>
  <si>
    <t>WN - WEST NEDERLAND</t>
  </si>
  <si>
    <t>MN - MIDDEN NEDERLAND</t>
  </si>
  <si>
    <t>NON - NOORD OOST NEDERLAND</t>
  </si>
  <si>
    <t>ZN - ZUID NEDERLAND</t>
  </si>
  <si>
    <t>KNBB-KVC INTERVALSYSTEEM PERSOONLIJKE KAMPIOENSCHAPPEN</t>
  </si>
  <si>
    <t>INVULCELLEN</t>
  </si>
  <si>
    <t>FORMULEVELDEN</t>
  </si>
  <si>
    <t>RESERVE (Nrs 9 en 10)</t>
  </si>
  <si>
    <t># partijen natinale finale</t>
  </si>
  <si>
    <t>DE ZOGENAAMDE ZWAARTETOEKENNING ALLEEN TOEPASSEN VOOR DE BEREKENING VAN HET
ALG. GEMIDDELDE VOOR HET VERVOLG OF VOOR HET PK GEMIDDELDE VAN HET VOLGEND SEIZOEN !!!</t>
  </si>
  <si>
    <t># PARTIJEN VOORWEDSTRIJDEN</t>
  </si>
  <si>
    <t>TOTAALOVERZICHT</t>
  </si>
  <si>
    <t>TABBLAD</t>
  </si>
  <si>
    <t>V1</t>
  </si>
  <si>
    <t>ZWAARTETEOEKENNING TOEGEVOEGD WANNEER MEN EEN DIRECTE DF SPEELT</t>
  </si>
  <si>
    <t>VERDERE CORRECTIES IN OPMAAK AANGEBRACHT</t>
  </si>
  <si>
    <t>PLANNEN</t>
  </si>
  <si>
    <t>TABBLAD VOOR ALLEEN DF TOEVOEGEN</t>
  </si>
  <si>
    <t>TABBLAD VOOR ALLEEN HET VERWERKEN VAN EEN FINALE (DF/GF/NF) TOEVOEGEN</t>
  </si>
  <si>
    <t>OPMERKINGEN VAN GEBRUIKERS VERWERKEN</t>
  </si>
  <si>
    <t>OOK ALS XLS BESTAND EN ODS BESTAND (OPEN OFFICE) DELEN INDIEN MOGELIJK</t>
  </si>
  <si>
    <t>KOPPELING NAAR BIJBEHORENDE INSTRUCTIE AANBRENGEN</t>
  </si>
  <si>
    <t>INSTRUCTIE VAN HET EXCEL PROGRAMMA TOEVOEGEN</t>
  </si>
  <si>
    <t>NB</t>
  </si>
  <si>
    <t>OPMERKINGEN OVER DIT PROGRAMMA; PUNTEN TER VERBETERING ETC. ZIJN ZONDER MEER WELKOM.</t>
  </si>
  <si>
    <t>P</t>
  </si>
  <si>
    <t>INDIEN AANVANGSGEMIDDELDE OFFICIEEL EN BINNE DE GRENZEN IS ER ALTIJD SPRAKE VAN UITGESTELDE PROMOTIE</t>
  </si>
  <si>
    <t>VERSIE</t>
  </si>
  <si>
    <t>DOM, DOM , ONZE WELGEMEENDE EXCUSES HIERVOOR !</t>
  </si>
  <si>
    <t>FINALEOVERZICHT</t>
  </si>
  <si>
    <t>DIT KAN WAT VERWARRING GEVEN QUA DATA; BEPAALDE KOLMMEN KUNNEN ECHTER VERBORGEN WORDEN</t>
  </si>
  <si>
    <t>VOORGAANDE VERSIE HERSTELD + VERDERE CORRECTIES IN OPMAAK AANGEBRACHT EN ZWAARTETOEKENNING TOEGEVOEGD WANNEER MEN EEN DIRECTE DF SPEELT</t>
  </si>
  <si>
    <t>TABBLAD VOOR ALLEEN VOORWEDSTRIJDEN TOEGEVOEGD</t>
  </si>
  <si>
    <t>DEZE VERSIE BLEEK HINDERLIJKE FOUTEN TE BEVATTEN. PER ONGELUK WAS DEZE VERSIE DOOR EEN OUD HERSTELBESTAND VERVANGEN DIT WAS HELAAS NIET DIRECT OPGEMERKT</t>
  </si>
  <si>
    <t>FORMULE VOOR BEPALEN AANTAL TE MAKEN CARAMBOLES HERSTELD. DEZE BLEEK DOOR EEN KOPIEERAKTIE TE ZIJN OVERSCHREVEN</t>
  </si>
  <si>
    <t>OORSPRONKELIJKE BEDOELING WAS OM DIT DOOR BILJARTPOINT TE LATEN REGELEN HELAAS IS DAT NIET GELUKT VANDAAR DIT EXCELBESTAND</t>
  </si>
  <si>
    <t>ER IS ER VOOR GEKOEZEN OM NU NOG ALLES ZICHTBAAR TE HOUDEN ZODAT MEN KAN ZIEN WAT ER GEBEURT EN HOE HET EEN EN ANDER TOT STAND KOMT</t>
  </si>
  <si>
    <t>V2</t>
  </si>
  <si>
    <t>ENKELE KLEINE VEREBTERINGEN IN OPMAAK</t>
  </si>
  <si>
    <t>ZWAARTETOEKENNING AANGEPAST DOOR GEMIDDELDEBEPALING VAN GEMIDDELDES VOORGAANDE ONDERDELEN</t>
  </si>
  <si>
    <t>INTERVALTABELLEN DAMES EN PK LIBRE 5eKLASSE</t>
  </si>
  <si>
    <t>BG %</t>
  </si>
  <si>
    <r>
      <t>PK 5</t>
    </r>
    <r>
      <rPr>
        <b/>
        <vertAlign val="superscript"/>
        <sz val="10"/>
        <rFont val="Calibri"/>
        <family val="2"/>
        <scheme val="minor"/>
      </rPr>
      <t>e</t>
    </r>
    <r>
      <rPr>
        <b/>
        <sz val="10"/>
        <rFont val="Calibri"/>
        <family val="2"/>
        <scheme val="minor"/>
      </rPr>
      <t>K</t>
    </r>
  </si>
  <si>
    <t>INTERVALTABELLEN AANGEPAST</t>
  </si>
  <si>
    <t>ALLE BLADEN</t>
  </si>
  <si>
    <t>ONDERGRENS VAN DE INTERVALLEN HAD EEN VERWIJZING NAAR VERKEERDE KOLOM EN WERD DAARDOOR VERKEERD AANGEGEVEN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</si>
</sst>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000"/>
    <numFmt numFmtId="166" formatCode="0.000"/>
    <numFmt numFmtId="167" formatCode="dd/mm/yy;@"/>
  </numFmts>
  <fonts count="26" x14ac:knownFonts="1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name val="Arial"/>
      <family val="2"/>
    </font>
    <font>
      <sz val="10"/>
      <color theme="0" tint="-0.1499984740745262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Verdana"/>
      <family val="2"/>
    </font>
    <font>
      <sz val="10"/>
      <name val="Calibri"/>
      <family val="2"/>
    </font>
    <font>
      <sz val="8"/>
      <name val="Verdana"/>
      <family val="2"/>
    </font>
    <font>
      <i/>
      <sz val="10"/>
      <color theme="0" tint="-4.9989318521683403E-2"/>
      <name val="Calibri"/>
      <family val="2"/>
      <scheme val="minor"/>
    </font>
    <font>
      <sz val="7"/>
      <color theme="1"/>
      <name val="Verdana"/>
      <family val="2"/>
    </font>
    <font>
      <sz val="10"/>
      <name val="Calibri Light"/>
      <family val="2"/>
    </font>
    <font>
      <sz val="11"/>
      <name val="Calibri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b/>
      <vertAlign val="superscript"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0" fontId="0" fillId="0" borderId="0" xfId="0" applyAlignment="1" applyProtection="1">
      <protection locked="0"/>
    </xf>
    <xf numFmtId="0" fontId="4" fillId="14" borderId="1" xfId="0" applyFont="1" applyFill="1" applyBorder="1" applyAlignment="1" applyProtection="1">
      <alignment horizontal="center" shrinkToFit="1"/>
      <protection locked="0"/>
    </xf>
    <xf numFmtId="0" fontId="4" fillId="3" borderId="3" xfId="0" applyFont="1" applyFill="1" applyBorder="1" applyAlignment="1" applyProtection="1">
      <alignment horizontal="center" shrinkToFit="1"/>
      <protection locked="0"/>
    </xf>
    <xf numFmtId="0" fontId="4" fillId="3" borderId="2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 applyProtection="1">
      <alignment horizontal="center" textRotation="90" shrinkToFit="1"/>
      <protection locked="0"/>
    </xf>
    <xf numFmtId="0" fontId="6" fillId="3" borderId="1" xfId="1" applyFont="1" applyFill="1" applyBorder="1" applyAlignment="1" applyProtection="1">
      <alignment horizontal="center" shrinkToFit="1"/>
      <protection locked="0"/>
    </xf>
    <xf numFmtId="0" fontId="7" fillId="4" borderId="1" xfId="0" applyFont="1" applyFill="1" applyBorder="1" applyAlignment="1" applyProtection="1">
      <alignment horizontal="center" shrinkToFit="1"/>
      <protection locked="0"/>
    </xf>
    <xf numFmtId="0" fontId="6" fillId="16" borderId="1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shrinkToFit="1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2" fontId="10" fillId="3" borderId="3" xfId="0" applyNumberFormat="1" applyFont="1" applyFill="1" applyBorder="1" applyAlignment="1" applyProtection="1">
      <alignment horizontal="center" wrapText="1"/>
      <protection locked="0"/>
    </xf>
    <xf numFmtId="0" fontId="10" fillId="3" borderId="8" xfId="0" applyFont="1" applyFill="1" applyBorder="1" applyAlignment="1" applyProtection="1">
      <alignment horizontal="center" wrapText="1"/>
      <protection locked="0"/>
    </xf>
    <xf numFmtId="0" fontId="10" fillId="3" borderId="8" xfId="0" applyFont="1" applyFill="1" applyBorder="1" applyAlignment="1" applyProtection="1">
      <alignment horizontal="center" shrinkToFit="1"/>
      <protection locked="0"/>
    </xf>
    <xf numFmtId="0" fontId="10" fillId="3" borderId="2" xfId="0" applyFont="1" applyFill="1" applyBorder="1" applyAlignment="1" applyProtection="1">
      <alignment horizontal="center" wrapText="1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2" fontId="10" fillId="3" borderId="2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Protection="1">
      <protection locked="0"/>
    </xf>
    <xf numFmtId="2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/>
      <protection locked="0"/>
    </xf>
    <xf numFmtId="2" fontId="10" fillId="0" borderId="0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protection locked="0"/>
    </xf>
    <xf numFmtId="2" fontId="2" fillId="0" borderId="0" xfId="0" applyNumberFormat="1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shrinkToFit="1"/>
      <protection locked="0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2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2" fontId="18" fillId="0" borderId="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7" fillId="14" borderId="1" xfId="0" applyFont="1" applyFill="1" applyBorder="1" applyAlignment="1" applyProtection="1">
      <alignment horizontal="center" shrinkToFit="1"/>
      <protection locked="0"/>
    </xf>
    <xf numFmtId="2" fontId="6" fillId="14" borderId="1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4" fillId="11" borderId="1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horizontal="center" shrinkToFit="1"/>
      <protection locked="0"/>
    </xf>
    <xf numFmtId="2" fontId="6" fillId="7" borderId="1" xfId="0" applyNumberFormat="1" applyFont="1" applyFill="1" applyBorder="1" applyAlignment="1" applyProtection="1">
      <alignment shrinkToFit="1"/>
      <protection locked="0"/>
    </xf>
    <xf numFmtId="0" fontId="7" fillId="12" borderId="1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shrinkToFit="1"/>
      <protection locked="0"/>
    </xf>
    <xf numFmtId="0" fontId="4" fillId="13" borderId="1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 horizontal="center" shrinkToFit="1"/>
      <protection locked="0"/>
    </xf>
    <xf numFmtId="2" fontId="4" fillId="0" borderId="0" xfId="0" applyNumberFormat="1" applyFont="1" applyAlignment="1" applyProtection="1">
      <alignment horizontal="center" shrinkToFit="1"/>
      <protection locked="0"/>
    </xf>
    <xf numFmtId="0" fontId="15" fillId="0" borderId="0" xfId="0" applyFont="1" applyFill="1" applyBorder="1" applyAlignment="1" applyProtection="1">
      <alignment horizontal="center" shrinkToFit="1"/>
      <protection locked="0"/>
    </xf>
    <xf numFmtId="2" fontId="15" fillId="0" borderId="0" xfId="0" applyNumberFormat="1" applyFont="1" applyFill="1" applyBorder="1" applyAlignment="1" applyProtection="1">
      <alignment horizontal="center" shrinkToFit="1"/>
      <protection locked="0"/>
    </xf>
    <xf numFmtId="2" fontId="4" fillId="0" borderId="8" xfId="0" applyNumberFormat="1" applyFont="1" applyFill="1" applyBorder="1" applyAlignment="1" applyProtection="1">
      <alignment horizontal="center" shrinkToFit="1"/>
      <protection locked="0"/>
    </xf>
    <xf numFmtId="0" fontId="4" fillId="0" borderId="8" xfId="0" applyFont="1" applyFill="1" applyBorder="1" applyAlignment="1" applyProtection="1">
      <alignment horizontal="center" shrinkToFit="1"/>
      <protection locked="0"/>
    </xf>
    <xf numFmtId="2" fontId="4" fillId="3" borderId="3" xfId="0" applyNumberFormat="1" applyFont="1" applyFill="1" applyBorder="1" applyAlignment="1" applyProtection="1">
      <alignment horizontal="center" shrinkToFit="1"/>
      <protection locked="0"/>
    </xf>
    <xf numFmtId="2" fontId="4" fillId="3" borderId="2" xfId="0" applyNumberFormat="1" applyFont="1" applyFill="1" applyBorder="1" applyAlignment="1" applyProtection="1">
      <alignment horizontal="center" shrinkToFit="1"/>
      <protection locked="0"/>
    </xf>
    <xf numFmtId="0" fontId="6" fillId="14" borderId="1" xfId="0" applyFont="1" applyFill="1" applyBorder="1" applyAlignment="1" applyProtection="1">
      <alignment horizontal="center" shrinkToFit="1"/>
      <protection locked="0"/>
    </xf>
    <xf numFmtId="0" fontId="6" fillId="14" borderId="1" xfId="0" applyFont="1" applyFill="1" applyBorder="1" applyAlignment="1" applyProtection="1">
      <alignment shrinkToFit="1"/>
      <protection locked="0"/>
    </xf>
    <xf numFmtId="0" fontId="6" fillId="14" borderId="1" xfId="0" applyFont="1" applyFill="1" applyBorder="1" applyAlignment="1" applyProtection="1">
      <alignment horizontal="left" shrinkToFit="1"/>
      <protection locked="0"/>
    </xf>
    <xf numFmtId="0" fontId="4" fillId="7" borderId="1" xfId="0" applyNumberFormat="1" applyFont="1" applyFill="1" applyBorder="1" applyAlignment="1" applyProtection="1">
      <alignment horizontal="center" shrinkToFit="1"/>
      <protection locked="0"/>
    </xf>
    <xf numFmtId="2" fontId="6" fillId="7" borderId="1" xfId="0" applyNumberFormat="1" applyFont="1" applyFill="1" applyBorder="1" applyAlignment="1" applyProtection="1">
      <alignment horizontal="center" shrinkToFit="1"/>
    </xf>
    <xf numFmtId="0" fontId="6" fillId="7" borderId="1" xfId="0" applyNumberFormat="1" applyFont="1" applyFill="1" applyBorder="1" applyAlignment="1" applyProtection="1">
      <alignment horizontal="center" shrinkToFit="1"/>
      <protection locked="0"/>
    </xf>
    <xf numFmtId="0" fontId="13" fillId="14" borderId="1" xfId="2" applyFont="1" applyFill="1" applyBorder="1" applyAlignment="1" applyProtection="1">
      <alignment horizontal="center" shrinkToFit="1"/>
      <protection locked="0"/>
    </xf>
    <xf numFmtId="0" fontId="13" fillId="14" borderId="2" xfId="2" applyFont="1" applyFill="1" applyBorder="1" applyAlignment="1" applyProtection="1">
      <alignment horizontal="center" shrinkToFit="1"/>
      <protection locked="0"/>
    </xf>
    <xf numFmtId="166" fontId="6" fillId="7" borderId="1" xfId="0" applyNumberFormat="1" applyFont="1" applyFill="1" applyBorder="1" applyAlignment="1" applyProtection="1">
      <alignment horizontal="center" shrinkToFit="1"/>
    </xf>
    <xf numFmtId="0" fontId="6" fillId="7" borderId="1" xfId="0" applyFont="1" applyFill="1" applyBorder="1" applyAlignment="1" applyProtection="1">
      <alignment horizontal="center" shrinkToFit="1"/>
    </xf>
    <xf numFmtId="0" fontId="7" fillId="0" borderId="1" xfId="0" applyFont="1" applyBorder="1" applyAlignment="1" applyProtection="1">
      <alignment horizontal="center" shrinkToFit="1"/>
    </xf>
    <xf numFmtId="0" fontId="7" fillId="0" borderId="0" xfId="0" applyFont="1" applyFill="1" applyBorder="1" applyAlignment="1" applyProtection="1">
      <alignment horizontal="center" shrinkToFit="1"/>
    </xf>
    <xf numFmtId="2" fontId="4" fillId="7" borderId="1" xfId="0" applyNumberFormat="1" applyFont="1" applyFill="1" applyBorder="1" applyAlignment="1" applyProtection="1">
      <alignment horizontal="center" shrinkToFit="1"/>
    </xf>
    <xf numFmtId="166" fontId="4" fillId="7" borderId="1" xfId="0" applyNumberFormat="1" applyFont="1" applyFill="1" applyBorder="1" applyAlignment="1" applyProtection="1">
      <alignment horizontal="center" shrinkToFit="1"/>
    </xf>
    <xf numFmtId="0" fontId="4" fillId="14" borderId="4" xfId="0" applyFont="1" applyFill="1" applyBorder="1" applyAlignment="1" applyProtection="1">
      <alignment horizontal="center" shrinkToFit="1"/>
      <protection locked="0"/>
    </xf>
    <xf numFmtId="2" fontId="4" fillId="0" borderId="5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14" borderId="10" xfId="0" applyFont="1" applyFill="1" applyBorder="1" applyAlignment="1" applyProtection="1">
      <alignment horizontal="center" shrinkToFit="1"/>
      <protection locked="0"/>
    </xf>
    <xf numFmtId="2" fontId="4" fillId="0" borderId="0" xfId="0" applyNumberFormat="1" applyFont="1" applyFill="1" applyBorder="1" applyAlignment="1" applyProtection="1">
      <alignment horizontal="center" shrinkToFit="1"/>
      <protection locked="0"/>
    </xf>
    <xf numFmtId="2" fontId="4" fillId="0" borderId="0" xfId="0" applyNumberFormat="1" applyFont="1" applyFill="1" applyBorder="1" applyAlignment="1" applyProtection="1">
      <alignment horizontal="center" shrinkToFit="1"/>
    </xf>
    <xf numFmtId="1" fontId="4" fillId="0" borderId="0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shrinkToFit="1"/>
      <protection locked="0"/>
    </xf>
    <xf numFmtId="0" fontId="14" fillId="0" borderId="0" xfId="0" applyFont="1" applyAlignment="1" applyProtection="1">
      <alignment wrapText="1" shrinkToFi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2" fillId="15" borderId="1" xfId="0" applyFont="1" applyFill="1" applyBorder="1" applyAlignment="1" applyProtection="1">
      <alignment horizontal="center" shrinkToFit="1"/>
    </xf>
    <xf numFmtId="0" fontId="6" fillId="15" borderId="1" xfId="0" applyFont="1" applyFill="1" applyBorder="1" applyAlignment="1" applyProtection="1">
      <alignment horizontal="center" shrinkToFit="1"/>
      <protection locked="0"/>
    </xf>
    <xf numFmtId="0" fontId="4" fillId="15" borderId="1" xfId="0" applyFont="1" applyFill="1" applyBorder="1" applyAlignment="1" applyProtection="1">
      <alignment horizontal="center" shrinkToFit="1"/>
      <protection locked="0"/>
    </xf>
    <xf numFmtId="0" fontId="6" fillId="0" borderId="0" xfId="0" applyFont="1" applyAlignment="1" applyProtection="1">
      <alignment shrinkToFit="1"/>
      <protection locked="0"/>
    </xf>
    <xf numFmtId="2" fontId="6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right" shrinkToFit="1"/>
      <protection locked="0"/>
    </xf>
    <xf numFmtId="2" fontId="4" fillId="0" borderId="6" xfId="0" applyNumberFormat="1" applyFont="1" applyFill="1" applyBorder="1" applyAlignment="1" applyProtection="1">
      <alignment horizontal="center" shrinkToFit="1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2" fontId="10" fillId="3" borderId="3" xfId="0" applyNumberFormat="1" applyFont="1" applyFill="1" applyBorder="1" applyAlignment="1" applyProtection="1">
      <alignment horizontal="center" wrapText="1"/>
      <protection locked="0"/>
    </xf>
    <xf numFmtId="2" fontId="10" fillId="3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167" fontId="4" fillId="0" borderId="0" xfId="0" applyNumberFormat="1" applyFont="1"/>
    <xf numFmtId="0" fontId="19" fillId="0" borderId="1" xfId="0" applyFont="1" applyBorder="1" applyAlignment="1" applyProtection="1">
      <alignment wrapText="1" shrinkToFit="1"/>
      <protection locked="0"/>
    </xf>
    <xf numFmtId="1" fontId="4" fillId="17" borderId="1" xfId="0" applyNumberFormat="1" applyFont="1" applyFill="1" applyBorder="1" applyAlignment="1" applyProtection="1">
      <alignment horizontal="center" shrinkToFit="1"/>
    </xf>
    <xf numFmtId="0" fontId="9" fillId="6" borderId="0" xfId="0" applyFont="1" applyFill="1" applyBorder="1" applyAlignment="1" applyProtection="1">
      <alignment horizontal="center" shrinkToFit="1"/>
      <protection locked="0"/>
    </xf>
    <xf numFmtId="0" fontId="6" fillId="18" borderId="1" xfId="1" applyFont="1" applyFill="1" applyBorder="1" applyAlignment="1" applyProtection="1">
      <alignment horizontal="right" shrinkToFit="1"/>
      <protection locked="0"/>
    </xf>
    <xf numFmtId="0" fontId="6" fillId="18" borderId="1" xfId="1" applyFont="1" applyFill="1" applyBorder="1" applyAlignment="1" applyProtection="1">
      <alignment horizontal="center" shrinkToFit="1"/>
      <protection locked="0"/>
    </xf>
    <xf numFmtId="0" fontId="6" fillId="18" borderId="1" xfId="1" applyFont="1" applyFill="1" applyBorder="1" applyAlignment="1" applyProtection="1">
      <alignment horizontal="left" shrinkToFit="1"/>
      <protection locked="0"/>
    </xf>
    <xf numFmtId="164" fontId="6" fillId="18" borderId="1" xfId="1" applyNumberFormat="1" applyFont="1" applyFill="1" applyBorder="1" applyAlignment="1" applyProtection="1">
      <alignment horizontal="left" shrinkToFit="1"/>
      <protection locked="0"/>
    </xf>
    <xf numFmtId="165" fontId="6" fillId="18" borderId="1" xfId="1" applyNumberFormat="1" applyFont="1" applyFill="1" applyBorder="1" applyAlignment="1" applyProtection="1">
      <alignment horizontal="center" shrinkToFit="1"/>
      <protection locked="0"/>
    </xf>
    <xf numFmtId="2" fontId="6" fillId="18" borderId="1" xfId="1" applyNumberFormat="1" applyFont="1" applyFill="1" applyBorder="1" applyAlignment="1" applyProtection="1">
      <alignment horizontal="center" shrinkToFit="1"/>
      <protection locked="0"/>
    </xf>
    <xf numFmtId="0" fontId="5" fillId="18" borderId="0" xfId="0" applyFont="1" applyFill="1" applyAlignment="1" applyProtection="1">
      <alignment shrinkToFit="1"/>
      <protection locked="0"/>
    </xf>
    <xf numFmtId="0" fontId="4" fillId="2" borderId="3" xfId="0" applyFont="1" applyFill="1" applyBorder="1"/>
    <xf numFmtId="0" fontId="0" fillId="14" borderId="1" xfId="0" applyFill="1" applyBorder="1" applyAlignment="1" applyProtection="1">
      <alignment horizontal="center"/>
      <protection locked="0"/>
    </xf>
    <xf numFmtId="2" fontId="0" fillId="14" borderId="1" xfId="0" applyNumberFormat="1" applyFill="1" applyBorder="1" applyAlignment="1" applyProtection="1"/>
    <xf numFmtId="2" fontId="2" fillId="14" borderId="1" xfId="0" applyNumberFormat="1" applyFont="1" applyFill="1" applyBorder="1" applyAlignment="1" applyProtection="1"/>
    <xf numFmtId="1" fontId="0" fillId="14" borderId="1" xfId="0" applyNumberForma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right"/>
      <protection locked="0"/>
    </xf>
    <xf numFmtId="2" fontId="10" fillId="3" borderId="3" xfId="0" applyNumberFormat="1" applyFont="1" applyFill="1" applyBorder="1" applyAlignment="1" applyProtection="1">
      <alignment horizontal="center" wrapText="1"/>
      <protection locked="0"/>
    </xf>
    <xf numFmtId="2" fontId="10" fillId="3" borderId="2" xfId="0" applyNumberFormat="1" applyFont="1" applyFill="1" applyBorder="1" applyAlignment="1" applyProtection="1">
      <alignment horizontal="center"/>
      <protection locked="0"/>
    </xf>
    <xf numFmtId="167" fontId="4" fillId="18" borderId="13" xfId="0" applyNumberFormat="1" applyFont="1" applyFill="1" applyBorder="1"/>
    <xf numFmtId="0" fontId="4" fillId="18" borderId="14" xfId="0" applyFont="1" applyFill="1" applyBorder="1"/>
    <xf numFmtId="0" fontId="4" fillId="18" borderId="15" xfId="0" applyFont="1" applyFill="1" applyBorder="1"/>
    <xf numFmtId="167" fontId="4" fillId="18" borderId="18" xfId="0" applyNumberFormat="1" applyFont="1" applyFill="1" applyBorder="1"/>
    <xf numFmtId="0" fontId="4" fillId="18" borderId="19" xfId="0" applyFont="1" applyFill="1" applyBorder="1"/>
    <xf numFmtId="0" fontId="4" fillId="18" borderId="20" xfId="0" applyFont="1" applyFill="1" applyBorder="1"/>
    <xf numFmtId="167" fontId="4" fillId="18" borderId="16" xfId="0" applyNumberFormat="1" applyFont="1" applyFill="1" applyBorder="1"/>
    <xf numFmtId="0" fontId="4" fillId="18" borderId="0" xfId="0" applyFont="1" applyFill="1" applyBorder="1"/>
    <xf numFmtId="0" fontId="4" fillId="18" borderId="17" xfId="0" applyFont="1" applyFill="1" applyBorder="1"/>
    <xf numFmtId="167" fontId="4" fillId="19" borderId="13" xfId="0" applyNumberFormat="1" applyFont="1" applyFill="1" applyBorder="1"/>
    <xf numFmtId="0" fontId="4" fillId="19" borderId="14" xfId="0" applyFont="1" applyFill="1" applyBorder="1"/>
    <xf numFmtId="0" fontId="4" fillId="19" borderId="15" xfId="0" applyFont="1" applyFill="1" applyBorder="1"/>
    <xf numFmtId="167" fontId="4" fillId="19" borderId="16" xfId="0" applyNumberFormat="1" applyFont="1" applyFill="1" applyBorder="1"/>
    <xf numFmtId="0" fontId="4" fillId="19" borderId="0" xfId="0" applyFont="1" applyFill="1" applyBorder="1"/>
    <xf numFmtId="0" fontId="4" fillId="19" borderId="17" xfId="0" applyFont="1" applyFill="1" applyBorder="1"/>
    <xf numFmtId="167" fontId="4" fillId="19" borderId="18" xfId="0" applyNumberFormat="1" applyFont="1" applyFill="1" applyBorder="1"/>
    <xf numFmtId="0" fontId="4" fillId="19" borderId="19" xfId="0" applyFont="1" applyFill="1" applyBorder="1"/>
    <xf numFmtId="0" fontId="4" fillId="19" borderId="20" xfId="0" applyFont="1" applyFill="1" applyBorder="1"/>
    <xf numFmtId="0" fontId="4" fillId="18" borderId="14" xfId="0" applyFont="1" applyFill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8" borderId="0" xfId="0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0" fillId="14" borderId="1" xfId="0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0" fillId="14" borderId="1" xfId="0" applyNumberFormat="1" applyFill="1" applyBorder="1" applyAlignment="1" applyProtection="1">
      <alignment horizontal="center"/>
    </xf>
    <xf numFmtId="2" fontId="0" fillId="14" borderId="1" xfId="0" applyNumberFormat="1" applyFill="1" applyBorder="1" applyAlignment="1" applyProtection="1">
      <alignment horizontal="center"/>
      <protection locked="0"/>
    </xf>
    <xf numFmtId="0" fontId="21" fillId="14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left"/>
    </xf>
    <xf numFmtId="1" fontId="22" fillId="14" borderId="1" xfId="0" applyNumberFormat="1" applyFont="1" applyFill="1" applyBorder="1" applyAlignment="1" applyProtection="1">
      <alignment horizontal="left" vertical="center"/>
    </xf>
    <xf numFmtId="1" fontId="22" fillId="14" borderId="1" xfId="0" applyNumberFormat="1" applyFont="1" applyFill="1" applyBorder="1" applyAlignment="1" applyProtection="1">
      <alignment horizontal="center"/>
    </xf>
    <xf numFmtId="166" fontId="22" fillId="14" borderId="1" xfId="0" applyNumberFormat="1" applyFont="1" applyFill="1" applyBorder="1" applyAlignment="1" applyProtection="1">
      <alignment horizontal="left"/>
    </xf>
    <xf numFmtId="2" fontId="21" fillId="14" borderId="1" xfId="0" applyNumberFormat="1" applyFont="1" applyFill="1" applyBorder="1" applyAlignment="1" applyProtection="1">
      <alignment horizontal="center"/>
    </xf>
    <xf numFmtId="0" fontId="6" fillId="14" borderId="1" xfId="0" applyFont="1" applyFill="1" applyBorder="1" applyAlignment="1" applyProtection="1">
      <alignment horizontal="center"/>
      <protection locked="0"/>
    </xf>
    <xf numFmtId="0" fontId="6" fillId="14" borderId="1" xfId="0" applyFont="1" applyFill="1" applyBorder="1" applyProtection="1">
      <protection locked="0"/>
    </xf>
    <xf numFmtId="0" fontId="6" fillId="14" borderId="1" xfId="0" applyFont="1" applyFill="1" applyBorder="1" applyAlignment="1" applyProtection="1">
      <alignment horizontal="left"/>
      <protection locked="0"/>
    </xf>
    <xf numFmtId="2" fontId="6" fillId="14" borderId="1" xfId="0" applyNumberFormat="1" applyFont="1" applyFill="1" applyBorder="1" applyAlignment="1" applyProtection="1">
      <alignment horizontal="center"/>
      <protection locked="0"/>
    </xf>
    <xf numFmtId="0" fontId="23" fillId="14" borderId="1" xfId="0" applyFont="1" applyFill="1" applyBorder="1" applyAlignment="1">
      <alignment horizontal="center"/>
    </xf>
    <xf numFmtId="1" fontId="23" fillId="14" borderId="1" xfId="0" applyNumberFormat="1" applyFont="1" applyFill="1" applyBorder="1" applyAlignment="1">
      <alignment horizontal="center"/>
    </xf>
    <xf numFmtId="1" fontId="21" fillId="14" borderId="1" xfId="0" applyNumberFormat="1" applyFont="1" applyFill="1" applyBorder="1" applyAlignment="1">
      <alignment horizontal="center"/>
    </xf>
    <xf numFmtId="0" fontId="15" fillId="9" borderId="1" xfId="0" applyFont="1" applyFill="1" applyBorder="1" applyAlignment="1" applyProtection="1">
      <alignment horizontal="center" shrinkToFit="1"/>
      <protection locked="0"/>
    </xf>
    <xf numFmtId="0" fontId="9" fillId="18" borderId="0" xfId="0" applyFont="1" applyFill="1" applyBorder="1" applyAlignment="1" applyProtection="1">
      <alignment horizontal="center" shrinkToFit="1"/>
      <protection locked="0"/>
    </xf>
    <xf numFmtId="0" fontId="5" fillId="18" borderId="0" xfId="0" applyFont="1" applyFill="1" applyBorder="1" applyAlignment="1" applyProtection="1">
      <protection locked="0"/>
    </xf>
    <xf numFmtId="0" fontId="7" fillId="18" borderId="0" xfId="0" applyFont="1" applyFill="1" applyBorder="1" applyAlignment="1" applyProtection="1">
      <alignment shrinkToFit="1"/>
      <protection locked="0"/>
    </xf>
    <xf numFmtId="166" fontId="0" fillId="2" borderId="1" xfId="0" applyNumberFormat="1" applyFill="1" applyBorder="1" applyAlignment="1" applyProtection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24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17" fillId="15" borderId="1" xfId="0" applyNumberFormat="1" applyFont="1" applyFill="1" applyBorder="1" applyAlignment="1">
      <alignment horizontal="center" vertical="center"/>
    </xf>
    <xf numFmtId="1" fontId="24" fillId="15" borderId="1" xfId="0" applyNumberFormat="1" applyFont="1" applyFill="1" applyBorder="1" applyAlignment="1">
      <alignment horizontal="center" vertical="center"/>
    </xf>
    <xf numFmtId="2" fontId="6" fillId="18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18" borderId="1" xfId="0" applyFont="1" applyFill="1" applyBorder="1" applyAlignment="1" applyProtection="1">
      <alignment horizontal="center" vertical="center" shrinkToFit="1"/>
      <protection locked="0"/>
    </xf>
    <xf numFmtId="2" fontId="4" fillId="15" borderId="1" xfId="0" applyNumberFormat="1" applyFont="1" applyFill="1" applyBorder="1" applyAlignment="1" applyProtection="1">
      <alignment horizontal="center" shrinkToFit="1"/>
      <protection locked="0"/>
    </xf>
    <xf numFmtId="2" fontId="6" fillId="16" borderId="1" xfId="0" applyNumberFormat="1" applyFont="1" applyFill="1" applyBorder="1" applyAlignment="1" applyProtection="1">
      <alignment horizontal="center"/>
      <protection locked="0"/>
    </xf>
    <xf numFmtId="167" fontId="4" fillId="2" borderId="3" xfId="0" applyNumberFormat="1" applyFont="1" applyFill="1" applyBorder="1" applyAlignment="1">
      <alignment horizontal="center"/>
    </xf>
    <xf numFmtId="0" fontId="8" fillId="18" borderId="1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12" xfId="0" applyFont="1" applyBorder="1" applyAlignment="1" applyProtection="1">
      <alignment horizontal="center" shrinkToFit="1"/>
      <protection locked="0"/>
    </xf>
    <xf numFmtId="0" fontId="8" fillId="18" borderId="1" xfId="1" applyFont="1" applyFill="1" applyBorder="1" applyAlignment="1" applyProtection="1">
      <alignment horizontal="center" shrinkToFit="1"/>
      <protection locked="0"/>
    </xf>
    <xf numFmtId="0" fontId="4" fillId="18" borderId="1" xfId="0" applyFont="1" applyFill="1" applyBorder="1" applyAlignment="1" applyProtection="1">
      <alignment horizontal="center" textRotation="90" shrinkToFit="1"/>
      <protection locked="0"/>
    </xf>
    <xf numFmtId="0" fontId="4" fillId="18" borderId="3" xfId="0" applyFont="1" applyFill="1" applyBorder="1" applyAlignment="1" applyProtection="1">
      <alignment horizontal="center" textRotation="90" shrinkToFit="1"/>
      <protection locked="0"/>
    </xf>
    <xf numFmtId="0" fontId="4" fillId="18" borderId="8" xfId="0" applyFont="1" applyFill="1" applyBorder="1" applyAlignment="1" applyProtection="1">
      <alignment horizontal="center" textRotation="90" shrinkToFit="1"/>
      <protection locked="0"/>
    </xf>
    <xf numFmtId="0" fontId="4" fillId="18" borderId="2" xfId="0" applyFont="1" applyFill="1" applyBorder="1" applyAlignment="1" applyProtection="1">
      <alignment horizontal="center" textRotation="90" shrinkToFit="1"/>
      <protection locked="0"/>
    </xf>
    <xf numFmtId="0" fontId="7" fillId="18" borderId="3" xfId="0" applyFont="1" applyFill="1" applyBorder="1" applyAlignment="1" applyProtection="1">
      <alignment horizontal="center" textRotation="90" shrinkToFit="1"/>
      <protection locked="0"/>
    </xf>
    <xf numFmtId="0" fontId="7" fillId="18" borderId="8" xfId="0" applyFont="1" applyFill="1" applyBorder="1" applyAlignment="1" applyProtection="1">
      <alignment horizontal="center" textRotation="90" shrinkToFit="1"/>
      <protection locked="0"/>
    </xf>
    <xf numFmtId="0" fontId="7" fillId="18" borderId="2" xfId="0" applyFont="1" applyFill="1" applyBorder="1" applyAlignment="1" applyProtection="1">
      <alignment horizontal="center" textRotation="90" shrinkToFit="1"/>
      <protection locked="0"/>
    </xf>
    <xf numFmtId="2" fontId="8" fillId="18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18" borderId="4" xfId="0" applyFont="1" applyFill="1" applyBorder="1" applyAlignment="1" applyProtection="1">
      <alignment horizontal="center" vertical="center" shrinkToFit="1"/>
      <protection locked="0"/>
    </xf>
    <xf numFmtId="0" fontId="8" fillId="18" borderId="10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shrinkToFit="1"/>
      <protection locked="0"/>
    </xf>
    <xf numFmtId="0" fontId="5" fillId="0" borderId="0" xfId="0" applyFont="1" applyAlignment="1" applyProtection="1">
      <alignment horizontal="right" shrinkToFit="1"/>
      <protection locked="0"/>
    </xf>
    <xf numFmtId="0" fontId="5" fillId="0" borderId="5" xfId="0" applyFont="1" applyBorder="1" applyAlignment="1" applyProtection="1">
      <alignment horizontal="right" shrinkToFit="1"/>
      <protection locked="0"/>
    </xf>
    <xf numFmtId="0" fontId="6" fillId="15" borderId="1" xfId="0" applyFont="1" applyFill="1" applyBorder="1" applyAlignment="1" applyProtection="1">
      <alignment horizontal="left" shrinkToFit="1"/>
      <protection locked="0"/>
    </xf>
    <xf numFmtId="0" fontId="14" fillId="6" borderId="1" xfId="0" applyFont="1" applyFill="1" applyBorder="1" applyAlignment="1" applyProtection="1">
      <alignment horizontal="center" wrapText="1" shrinkToFit="1"/>
      <protection locked="0"/>
    </xf>
    <xf numFmtId="0" fontId="4" fillId="0" borderId="0" xfId="0" applyFont="1" applyAlignment="1" applyProtection="1">
      <alignment horizontal="left" shrinkToFit="1"/>
      <protection locked="0"/>
    </xf>
    <xf numFmtId="2" fontId="15" fillId="10" borderId="1" xfId="0" applyNumberFormat="1" applyFont="1" applyFill="1" applyBorder="1" applyAlignment="1" applyProtection="1">
      <alignment horizontal="center" shrinkToFit="1"/>
      <protection locked="0"/>
    </xf>
    <xf numFmtId="0" fontId="15" fillId="5" borderId="1" xfId="0" applyFont="1" applyFill="1" applyBorder="1" applyAlignment="1" applyProtection="1">
      <alignment horizontal="center" shrinkToFit="1"/>
      <protection locked="0"/>
    </xf>
    <xf numFmtId="0" fontId="15" fillId="8" borderId="1" xfId="0" applyFont="1" applyFill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right" shrinkToFit="1"/>
      <protection locked="0"/>
    </xf>
    <xf numFmtId="0" fontId="4" fillId="0" borderId="12" xfId="0" applyFont="1" applyBorder="1" applyAlignment="1" applyProtection="1">
      <alignment horizontal="right" shrinkToFi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20" fillId="3" borderId="3" xfId="0" applyNumberFormat="1" applyFont="1" applyFill="1" applyBorder="1" applyAlignment="1" applyProtection="1">
      <alignment horizontal="center" wrapText="1"/>
      <protection locked="0"/>
    </xf>
    <xf numFmtId="2" fontId="20" fillId="3" borderId="2" xfId="0" applyNumberFormat="1" applyFont="1" applyFill="1" applyBorder="1" applyAlignment="1" applyProtection="1">
      <alignment horizontal="center" wrapText="1"/>
      <protection locked="0"/>
    </xf>
    <xf numFmtId="0" fontId="0" fillId="14" borderId="1" xfId="0" applyFill="1" applyBorder="1" applyAlignment="1" applyProtection="1">
      <alignment horizontal="left"/>
      <protection locked="0"/>
    </xf>
    <xf numFmtId="0" fontId="10" fillId="3" borderId="7" xfId="0" applyFont="1" applyFill="1" applyBorder="1" applyAlignment="1" applyProtection="1">
      <alignment horizontal="right"/>
      <protection locked="0"/>
    </xf>
    <xf numFmtId="0" fontId="10" fillId="3" borderId="11" xfId="0" applyFont="1" applyFill="1" applyBorder="1" applyAlignment="1" applyProtection="1">
      <alignment horizontal="right"/>
      <protection locked="0"/>
    </xf>
    <xf numFmtId="2" fontId="10" fillId="3" borderId="3" xfId="0" applyNumberFormat="1" applyFont="1" applyFill="1" applyBorder="1" applyAlignment="1" applyProtection="1">
      <alignment horizontal="center" wrapText="1"/>
      <protection locked="0"/>
    </xf>
    <xf numFmtId="2" fontId="10" fillId="3" borderId="2" xfId="0" applyNumberFormat="1" applyFont="1" applyFill="1" applyBorder="1" applyAlignment="1" applyProtection="1">
      <alignment horizontal="center"/>
      <protection locked="0"/>
    </xf>
    <xf numFmtId="0" fontId="10" fillId="3" borderId="21" xfId="0" applyFont="1" applyFill="1" applyBorder="1" applyAlignment="1" applyProtection="1">
      <alignment horizontal="right"/>
      <protection locked="0"/>
    </xf>
    <xf numFmtId="0" fontId="10" fillId="3" borderId="22" xfId="0" applyFont="1" applyFill="1" applyBorder="1" applyAlignment="1" applyProtection="1">
      <alignment horizontal="right"/>
      <protection locked="0"/>
    </xf>
    <xf numFmtId="0" fontId="10" fillId="3" borderId="23" xfId="0" applyFon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10" fillId="3" borderId="4" xfId="0" applyFont="1" applyFill="1" applyBorder="1" applyAlignment="1" applyProtection="1">
      <alignment horizontal="right"/>
      <protection locked="0"/>
    </xf>
    <xf numFmtId="0" fontId="10" fillId="3" borderId="9" xfId="0" applyFont="1" applyFill="1" applyBorder="1" applyAlignment="1" applyProtection="1">
      <alignment horizontal="right"/>
      <protection locked="0"/>
    </xf>
    <xf numFmtId="0" fontId="10" fillId="3" borderId="10" xfId="0" applyFont="1" applyFill="1" applyBorder="1" applyAlignment="1" applyProtection="1">
      <alignment horizontal="right"/>
      <protection locked="0"/>
    </xf>
    <xf numFmtId="0" fontId="6" fillId="16" borderId="1" xfId="0" applyFont="1" applyFill="1" applyBorder="1" applyAlignment="1" applyProtection="1">
      <alignment horizontal="left"/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2" fontId="2" fillId="0" borderId="9" xfId="0" applyNumberFormat="1" applyFont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left"/>
      <protection locked="0"/>
    </xf>
  </cellXfs>
  <cellStyles count="3">
    <cellStyle name="Standaard" xfId="0" builtinId="0"/>
    <cellStyle name="Standaard 2 2" xfId="1"/>
    <cellStyle name="Standaard_Blad1" xfId="2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33"/>
  <sheetViews>
    <sheetView tabSelected="1" topLeftCell="A26" workbookViewId="0">
      <selection activeCell="D40" sqref="D40"/>
    </sheetView>
  </sheetViews>
  <sheetFormatPr defaultColWidth="8.7265625" defaultRowHeight="13.8" x14ac:dyDescent="0.3"/>
  <cols>
    <col min="1" max="1" width="6.6328125" style="129" customWidth="1"/>
    <col min="2" max="2" width="3.6328125" style="168" customWidth="1"/>
    <col min="3" max="3" width="15.6328125" style="128" customWidth="1"/>
    <col min="4" max="4" width="120.6328125" style="128" customWidth="1"/>
    <col min="5" max="16384" width="8.7265625" style="128"/>
  </cols>
  <sheetData>
    <row r="2" spans="1:4" ht="14.4" thickBot="1" x14ac:dyDescent="0.35">
      <c r="A2" s="207" t="s">
        <v>99</v>
      </c>
      <c r="B2" s="207"/>
      <c r="C2" s="140" t="s">
        <v>84</v>
      </c>
      <c r="D2" s="140"/>
    </row>
    <row r="3" spans="1:4" x14ac:dyDescent="0.3">
      <c r="A3" s="148">
        <v>42251</v>
      </c>
      <c r="B3" s="166" t="s">
        <v>85</v>
      </c>
      <c r="C3" s="149" t="s">
        <v>83</v>
      </c>
      <c r="D3" s="150" t="s">
        <v>105</v>
      </c>
    </row>
    <row r="4" spans="1:4" ht="14.4" thickBot="1" x14ac:dyDescent="0.35">
      <c r="A4" s="151"/>
      <c r="B4" s="167"/>
      <c r="C4" s="152"/>
      <c r="D4" s="153" t="s">
        <v>100</v>
      </c>
    </row>
    <row r="5" spans="1:4" ht="14.4" thickBot="1" x14ac:dyDescent="0.35"/>
    <row r="6" spans="1:4" x14ac:dyDescent="0.3">
      <c r="A6" s="148">
        <v>42252</v>
      </c>
      <c r="B6" s="166" t="s">
        <v>85</v>
      </c>
      <c r="C6" s="149" t="s">
        <v>101</v>
      </c>
      <c r="D6" s="150" t="s">
        <v>104</v>
      </c>
    </row>
    <row r="7" spans="1:4" x14ac:dyDescent="0.3">
      <c r="A7" s="154"/>
      <c r="B7" s="169"/>
      <c r="C7" s="155" t="s">
        <v>83</v>
      </c>
      <c r="D7" s="156" t="s">
        <v>103</v>
      </c>
    </row>
    <row r="8" spans="1:4" x14ac:dyDescent="0.3">
      <c r="A8" s="154"/>
      <c r="B8" s="169"/>
      <c r="C8" s="155" t="s">
        <v>83</v>
      </c>
      <c r="D8" s="156" t="s">
        <v>87</v>
      </c>
    </row>
    <row r="9" spans="1:4" ht="14.4" thickBot="1" x14ac:dyDescent="0.35">
      <c r="A9" s="151"/>
      <c r="B9" s="167"/>
      <c r="C9" s="152" t="s">
        <v>83</v>
      </c>
      <c r="D9" s="153" t="s">
        <v>86</v>
      </c>
    </row>
    <row r="10" spans="1:4" ht="14.4" thickBot="1" x14ac:dyDescent="0.35"/>
    <row r="11" spans="1:4" x14ac:dyDescent="0.3">
      <c r="A11" s="148">
        <v>42255</v>
      </c>
      <c r="B11" s="166" t="s">
        <v>85</v>
      </c>
      <c r="C11" s="149" t="s">
        <v>101</v>
      </c>
      <c r="D11" s="150" t="s">
        <v>106</v>
      </c>
    </row>
    <row r="12" spans="1:4" x14ac:dyDescent="0.3">
      <c r="A12" s="154"/>
      <c r="B12" s="169" t="s">
        <v>109</v>
      </c>
      <c r="C12" s="155"/>
      <c r="D12" s="156" t="s">
        <v>110</v>
      </c>
    </row>
    <row r="13" spans="1:4" x14ac:dyDescent="0.3">
      <c r="A13" s="154"/>
      <c r="B13" s="169"/>
      <c r="C13" s="155"/>
      <c r="D13" s="156"/>
    </row>
    <row r="14" spans="1:4" ht="14.4" thickBot="1" x14ac:dyDescent="0.35">
      <c r="A14" s="151"/>
      <c r="B14" s="167"/>
      <c r="C14" s="152"/>
      <c r="D14" s="153"/>
    </row>
    <row r="15" spans="1:4" ht="14.4" thickBot="1" x14ac:dyDescent="0.35"/>
    <row r="16" spans="1:4" x14ac:dyDescent="0.3">
      <c r="A16" s="157"/>
      <c r="B16" s="170"/>
      <c r="C16" s="158" t="s">
        <v>88</v>
      </c>
      <c r="D16" s="159" t="s">
        <v>94</v>
      </c>
    </row>
    <row r="17" spans="1:4" x14ac:dyDescent="0.3">
      <c r="A17" s="160"/>
      <c r="B17" s="171"/>
      <c r="C17" s="161"/>
      <c r="D17" s="162" t="s">
        <v>89</v>
      </c>
    </row>
    <row r="18" spans="1:4" x14ac:dyDescent="0.3">
      <c r="A18" s="160"/>
      <c r="B18" s="171"/>
      <c r="C18" s="161"/>
      <c r="D18" s="162" t="s">
        <v>90</v>
      </c>
    </row>
    <row r="19" spans="1:4" x14ac:dyDescent="0.3">
      <c r="A19" s="160"/>
      <c r="B19" s="171"/>
      <c r="C19" s="161"/>
      <c r="D19" s="162" t="s">
        <v>91</v>
      </c>
    </row>
    <row r="20" spans="1:4" x14ac:dyDescent="0.3">
      <c r="A20" s="160"/>
      <c r="B20" s="171"/>
      <c r="C20" s="161"/>
      <c r="D20" s="162" t="s">
        <v>92</v>
      </c>
    </row>
    <row r="21" spans="1:4" ht="14.4" thickBot="1" x14ac:dyDescent="0.35">
      <c r="A21" s="163"/>
      <c r="B21" s="172"/>
      <c r="C21" s="164"/>
      <c r="D21" s="165" t="s">
        <v>93</v>
      </c>
    </row>
    <row r="22" spans="1:4" ht="14.4" thickBot="1" x14ac:dyDescent="0.35"/>
    <row r="23" spans="1:4" x14ac:dyDescent="0.3">
      <c r="A23" s="157"/>
      <c r="B23" s="170"/>
      <c r="C23" s="158" t="s">
        <v>95</v>
      </c>
      <c r="D23" s="159" t="s">
        <v>107</v>
      </c>
    </row>
    <row r="24" spans="1:4" x14ac:dyDescent="0.3">
      <c r="A24" s="160"/>
      <c r="B24" s="171"/>
      <c r="C24" s="161"/>
      <c r="D24" s="162" t="s">
        <v>108</v>
      </c>
    </row>
    <row r="25" spans="1:4" x14ac:dyDescent="0.3">
      <c r="A25" s="160"/>
      <c r="B25" s="171"/>
      <c r="C25" s="161"/>
      <c r="D25" s="162" t="s">
        <v>102</v>
      </c>
    </row>
    <row r="26" spans="1:4" x14ac:dyDescent="0.3">
      <c r="A26" s="160"/>
      <c r="B26" s="171"/>
      <c r="C26" s="161"/>
      <c r="D26" s="162"/>
    </row>
    <row r="27" spans="1:4" ht="14.4" thickBot="1" x14ac:dyDescent="0.35">
      <c r="A27" s="163"/>
      <c r="B27" s="172"/>
      <c r="C27" s="164"/>
      <c r="D27" s="165" t="s">
        <v>96</v>
      </c>
    </row>
    <row r="28" spans="1:4" ht="14.4" thickBot="1" x14ac:dyDescent="0.35"/>
    <row r="29" spans="1:4" x14ac:dyDescent="0.3">
      <c r="A29" s="148">
        <v>42944</v>
      </c>
      <c r="B29" s="166" t="s">
        <v>85</v>
      </c>
      <c r="C29" s="149" t="s">
        <v>116</v>
      </c>
      <c r="D29" s="150" t="s">
        <v>111</v>
      </c>
    </row>
    <row r="30" spans="1:4" ht="14.4" thickBot="1" x14ac:dyDescent="0.35">
      <c r="A30" s="151"/>
      <c r="B30" s="167"/>
      <c r="C30" s="152"/>
      <c r="D30" s="153" t="s">
        <v>115</v>
      </c>
    </row>
    <row r="31" spans="1:4" ht="14.4" thickBot="1" x14ac:dyDescent="0.35"/>
    <row r="32" spans="1:4" x14ac:dyDescent="0.3">
      <c r="A32" s="148">
        <v>42981</v>
      </c>
      <c r="B32" s="166" t="s">
        <v>109</v>
      </c>
      <c r="C32" s="149" t="s">
        <v>116</v>
      </c>
      <c r="D32" s="150" t="s">
        <v>117</v>
      </c>
    </row>
    <row r="33" spans="1:4" ht="14.4" thickBot="1" x14ac:dyDescent="0.35">
      <c r="A33" s="151"/>
      <c r="B33" s="167"/>
      <c r="C33" s="152"/>
      <c r="D33" s="153"/>
    </row>
  </sheetData>
  <mergeCells count="1">
    <mergeCell ref="A2:B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136"/>
  <sheetViews>
    <sheetView zoomScaleNormal="100" workbookViewId="0">
      <selection activeCell="E13" sqref="E13"/>
    </sheetView>
  </sheetViews>
  <sheetFormatPr defaultColWidth="8.7265625" defaultRowHeight="15" customHeight="1" x14ac:dyDescent="0.3"/>
  <cols>
    <col min="1" max="1" width="2.6328125" style="73" customWidth="1"/>
    <col min="2" max="2" width="8.6328125" style="78" customWidth="1"/>
    <col min="3" max="5" width="20.6328125" style="74" customWidth="1"/>
    <col min="6" max="6" width="4.6328125" style="74" customWidth="1"/>
    <col min="7" max="7" width="2.6328125" style="74" customWidth="1"/>
    <col min="8" max="17" width="4.6328125" style="74" customWidth="1"/>
    <col min="18" max="19" width="5.6328125" style="74" customWidth="1"/>
    <col min="20" max="20" width="2.6328125" style="77" customWidth="1"/>
    <col min="21" max="24" width="5.6328125" style="78" customWidth="1"/>
    <col min="25" max="25" width="2.6328125" style="85" customWidth="1"/>
    <col min="26" max="26" width="4.6328125" style="85" customWidth="1"/>
    <col min="27" max="27" width="2.6328125" style="85" customWidth="1"/>
    <col min="28" max="28" width="4.6328125" style="74" customWidth="1"/>
    <col min="29" max="29" width="10.6328125" style="74" customWidth="1"/>
    <col min="30" max="30" width="4.6328125" style="74" customWidth="1"/>
    <col min="31" max="31" width="2.6328125" style="74" customWidth="1"/>
    <col min="32" max="41" width="4.6328125" style="74" customWidth="1"/>
    <col min="42" max="16384" width="8.7265625" style="74"/>
  </cols>
  <sheetData>
    <row r="1" spans="1:36" ht="15" customHeight="1" x14ac:dyDescent="0.3">
      <c r="B1" s="222" t="s">
        <v>40</v>
      </c>
      <c r="C1" s="222"/>
      <c r="D1" s="222"/>
      <c r="E1" s="75" t="s">
        <v>48</v>
      </c>
      <c r="G1" s="118" t="s">
        <v>8</v>
      </c>
      <c r="H1" s="76"/>
      <c r="I1" s="223" t="s">
        <v>77</v>
      </c>
      <c r="J1" s="224"/>
      <c r="K1" s="224"/>
      <c r="S1" s="225" t="s">
        <v>36</v>
      </c>
      <c r="T1" s="225"/>
      <c r="U1" s="225"/>
      <c r="V1" s="225"/>
      <c r="W1" s="226"/>
      <c r="X1" s="79"/>
      <c r="Y1" s="80"/>
      <c r="Z1" s="80"/>
      <c r="AA1" s="80"/>
      <c r="AC1" s="77"/>
      <c r="AD1" s="227" t="s">
        <v>49</v>
      </c>
      <c r="AE1" s="227"/>
      <c r="AF1" s="227"/>
      <c r="AG1" s="119">
        <v>4</v>
      </c>
      <c r="AH1" s="205">
        <v>5</v>
      </c>
    </row>
    <row r="2" spans="1:36" ht="15" customHeight="1" x14ac:dyDescent="0.3">
      <c r="A2" s="74"/>
      <c r="B2" s="228" t="s">
        <v>81</v>
      </c>
      <c r="C2" s="228"/>
      <c r="D2" s="228"/>
      <c r="E2" s="228"/>
      <c r="F2" s="117"/>
      <c r="G2" s="118" t="s">
        <v>9</v>
      </c>
      <c r="H2" s="81"/>
      <c r="I2" s="223" t="s">
        <v>78</v>
      </c>
      <c r="J2" s="229"/>
      <c r="K2" s="229"/>
      <c r="S2" s="225" t="s">
        <v>35</v>
      </c>
      <c r="T2" s="225"/>
      <c r="U2" s="225"/>
      <c r="V2" s="225"/>
      <c r="W2" s="226"/>
      <c r="X2" s="82"/>
      <c r="Y2" s="83"/>
      <c r="Z2" s="83"/>
      <c r="AA2" s="132" t="s">
        <v>97</v>
      </c>
      <c r="AC2" s="77"/>
      <c r="AD2" s="227" t="s">
        <v>48</v>
      </c>
      <c r="AE2" s="227"/>
      <c r="AF2" s="227"/>
      <c r="AG2" s="119">
        <v>6</v>
      </c>
      <c r="AH2" s="205">
        <v>1.2</v>
      </c>
    </row>
    <row r="3" spans="1:36" ht="15" customHeight="1" x14ac:dyDescent="0.3">
      <c r="A3" s="116"/>
      <c r="B3" s="228"/>
      <c r="C3" s="228"/>
      <c r="D3" s="228"/>
      <c r="E3" s="228"/>
      <c r="F3" s="130">
        <f>VLOOKUP(E1,$AD$1:$AH$3,5,FALSE)</f>
        <v>1.2</v>
      </c>
      <c r="G3" s="118"/>
      <c r="S3" s="225" t="s">
        <v>79</v>
      </c>
      <c r="T3" s="225"/>
      <c r="U3" s="225"/>
      <c r="V3" s="225"/>
      <c r="W3" s="226"/>
      <c r="X3" s="84"/>
      <c r="Y3" s="80"/>
      <c r="Z3" s="80"/>
      <c r="AA3" s="80"/>
      <c r="AC3" s="77"/>
      <c r="AD3" s="227"/>
      <c r="AE3" s="227"/>
      <c r="AF3" s="227"/>
      <c r="AG3" s="119"/>
      <c r="AH3" s="120"/>
    </row>
    <row r="4" spans="1:36" ht="15" customHeight="1" x14ac:dyDescent="0.3">
      <c r="B4" s="74"/>
      <c r="G4" s="209" t="s">
        <v>82</v>
      </c>
      <c r="H4" s="209"/>
      <c r="I4" s="209"/>
      <c r="J4" s="210"/>
      <c r="K4" s="18">
        <v>6</v>
      </c>
      <c r="L4" s="123"/>
      <c r="Z4" s="78"/>
      <c r="AA4" s="74"/>
      <c r="AC4" s="77"/>
      <c r="AD4" s="121"/>
      <c r="AE4" s="121"/>
      <c r="AF4" s="121"/>
      <c r="AG4" s="121"/>
      <c r="AH4" s="121"/>
      <c r="AI4" s="121"/>
      <c r="AJ4" s="121"/>
    </row>
    <row r="5" spans="1:36" ht="15" customHeight="1" x14ac:dyDescent="0.3">
      <c r="A5" s="211" t="str">
        <f>CONCATENATE("UITSLAG VOORWEDSTRIJDEN"," ",E1)</f>
        <v>UITSLAG VOORWEDSTRIJDEN LIBRE  5e Klasse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U5" s="212" t="s">
        <v>16</v>
      </c>
      <c r="V5" s="213" t="s">
        <v>47</v>
      </c>
      <c r="W5" s="212" t="s">
        <v>3</v>
      </c>
      <c r="X5" s="216" t="s">
        <v>34</v>
      </c>
      <c r="Y5" s="21"/>
      <c r="Z5" s="190"/>
      <c r="AA5" s="87"/>
      <c r="AC5" s="77"/>
      <c r="AD5" s="208" t="s">
        <v>112</v>
      </c>
      <c r="AE5" s="208"/>
      <c r="AF5" s="208"/>
      <c r="AG5" s="208"/>
      <c r="AH5" s="208"/>
      <c r="AI5" s="208"/>
      <c r="AJ5" s="208"/>
    </row>
    <row r="6" spans="1:36" ht="15" customHeight="1" x14ac:dyDescent="0.3">
      <c r="A6" s="211" t="str">
        <f>IF(ISBLANK(E1),"MAAK KEUZE SPELSOORT EN KLASSE IN KOLOM E1",E1)</f>
        <v>LIBRE  5e Klasse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U6" s="212"/>
      <c r="V6" s="214"/>
      <c r="W6" s="212"/>
      <c r="X6" s="217"/>
      <c r="Y6" s="21"/>
      <c r="Z6" s="19" t="s">
        <v>31</v>
      </c>
      <c r="AA6" s="90"/>
      <c r="AB6" s="19" t="s">
        <v>29</v>
      </c>
      <c r="AC6" s="77"/>
      <c r="AD6" s="219" t="s">
        <v>2</v>
      </c>
      <c r="AE6" s="219"/>
      <c r="AF6" s="219"/>
      <c r="AG6" s="220" t="s">
        <v>46</v>
      </c>
      <c r="AH6" s="221"/>
      <c r="AI6" s="220" t="s">
        <v>114</v>
      </c>
      <c r="AJ6" s="221"/>
    </row>
    <row r="7" spans="1:36" ht="15" customHeight="1" x14ac:dyDescent="0.3">
      <c r="A7" s="133" t="s">
        <v>17</v>
      </c>
      <c r="B7" s="134" t="s">
        <v>18</v>
      </c>
      <c r="C7" s="135" t="s">
        <v>19</v>
      </c>
      <c r="D7" s="136" t="s">
        <v>20</v>
      </c>
      <c r="E7" s="136" t="s">
        <v>52</v>
      </c>
      <c r="F7" s="134" t="s">
        <v>21</v>
      </c>
      <c r="G7" s="134" t="s">
        <v>37</v>
      </c>
      <c r="H7" s="134" t="s">
        <v>4</v>
      </c>
      <c r="I7" s="134" t="s">
        <v>22</v>
      </c>
      <c r="J7" s="134" t="s">
        <v>38</v>
      </c>
      <c r="K7" s="134" t="s">
        <v>50</v>
      </c>
      <c r="L7" s="134" t="s">
        <v>23</v>
      </c>
      <c r="M7" s="134" t="s">
        <v>4</v>
      </c>
      <c r="N7" s="134" t="s">
        <v>13</v>
      </c>
      <c r="O7" s="134" t="s">
        <v>50</v>
      </c>
      <c r="P7" s="134" t="s">
        <v>23</v>
      </c>
      <c r="Q7" s="137" t="s">
        <v>14</v>
      </c>
      <c r="R7" s="138" t="s">
        <v>25</v>
      </c>
      <c r="S7" s="138" t="s">
        <v>24</v>
      </c>
      <c r="U7" s="212"/>
      <c r="V7" s="215"/>
      <c r="W7" s="212"/>
      <c r="X7" s="218"/>
      <c r="Y7" s="21"/>
      <c r="Z7" s="20" t="s">
        <v>14</v>
      </c>
      <c r="AA7" s="90"/>
      <c r="AB7" s="20" t="s">
        <v>28</v>
      </c>
      <c r="AC7" s="77"/>
      <c r="AD7" s="203" t="s">
        <v>26</v>
      </c>
      <c r="AE7" s="203"/>
      <c r="AF7" s="203" t="s">
        <v>27</v>
      </c>
      <c r="AG7" s="204" t="s">
        <v>6</v>
      </c>
      <c r="AH7" s="204" t="s">
        <v>113</v>
      </c>
      <c r="AI7" s="204" t="s">
        <v>6</v>
      </c>
      <c r="AJ7" s="204" t="s">
        <v>113</v>
      </c>
    </row>
    <row r="8" spans="1:36" ht="15" customHeight="1" x14ac:dyDescent="0.3">
      <c r="A8" s="139">
        <v>1</v>
      </c>
      <c r="B8" s="93"/>
      <c r="C8" s="94"/>
      <c r="D8" s="95"/>
      <c r="E8" s="95"/>
      <c r="F8" s="76"/>
      <c r="G8" s="18" t="s">
        <v>8</v>
      </c>
      <c r="H8" s="96" t="str">
        <f t="shared" ref="H8:H39" si="0">IF(ISBLANK($E$1),"?",IF(ISNUMBER(F8),VLOOKUP(F8,$AD$8:$AJ$58,VLOOKUP($E$1,$AD$1:$AH$4,4),TRUE),"?"))</f>
        <v>?</v>
      </c>
      <c r="I8" s="97" t="str">
        <f>IF(F8=0,"-",VLOOKUP(F8,$AD$8:$AJ$40,1))</f>
        <v>-</v>
      </c>
      <c r="J8" s="97" t="str">
        <f t="shared" ref="J8:J39" si="1">IF(F8=0,"-",VLOOKUP(F8,$AD$8:$AJ$58,3,TRUE))</f>
        <v>-</v>
      </c>
      <c r="K8" s="131" t="str">
        <f>IF(ISNUMBER(N8),$K$4,"-")</f>
        <v>-</v>
      </c>
      <c r="L8" s="99"/>
      <c r="M8" s="100"/>
      <c r="N8" s="99"/>
      <c r="O8" s="98" t="str">
        <f t="shared" ref="O8:O39" si="2">IF(ISBLANK(K8),0,K8)</f>
        <v>-</v>
      </c>
      <c r="P8" s="98">
        <f t="shared" ref="P8:P39" si="3">IF(ISBLANK(L8),0,L8)</f>
        <v>0</v>
      </c>
      <c r="Q8" s="101" t="str">
        <f>IF(ISBLANK(N8),"-",ROUNDDOWN(M8/N8,3))</f>
        <v>-</v>
      </c>
      <c r="R8" s="97">
        <f>IF(ISNUMBER(N8),IF(O8&gt;0,M8/(H8*O8)%,0),0)</f>
        <v>0</v>
      </c>
      <c r="S8" s="97" t="str">
        <f>IF(N8&gt;0,IF(G8="JA",Q8/J8%,IF(Q8/J8&gt;1,100,Q8/J8%)),"-")</f>
        <v>-</v>
      </c>
      <c r="U8" s="102">
        <f t="shared" ref="U8:U39" si="4">RANK(P8,$P$8:$P$67,0)+(COUNT($P$8:$P$67)+1-RANK(P8,$P$8:$P$67,0)-RANK(P8,$P$8:$P$67,1))/2</f>
        <v>30.5</v>
      </c>
      <c r="V8" s="102">
        <f t="shared" ref="V8:V67" si="5">RANK(R8,$R$8:$R$67,0)+(COUNT($R$8:$R$67)+1-RANK(R8,$R$8:$R$67,0)-RANK(R8,$R$8:$R$67,1))/2</f>
        <v>30.5</v>
      </c>
      <c r="W8" s="102">
        <f>U8+V8</f>
        <v>61</v>
      </c>
      <c r="X8" s="103">
        <f>RANK(W8,$W$8:$W$67,1)+(COUNT($W$8:$W$67)+1-RANK(W8,$W$8:$W$67,0)-RANK(W8,$W$8:$W$67,1))/2</f>
        <v>30.5</v>
      </c>
      <c r="Y8" s="104"/>
      <c r="Z8" s="106" t="str">
        <f t="shared" ref="Z8" si="6">IF(ISNUMBER(N8),IF(G8="JA",ROUNDDOWN(AVERAGE(F8,Q8),3),MAX(F8,Q8)),"-")</f>
        <v>-</v>
      </c>
      <c r="AA8" s="89" t="str">
        <f>IF(ISNUMBER(Z8),IF(ISNUMBER(Z8),IF(Z8&gt;=VLOOKUP($E$1,$AD$1:$AH$2,5,FALSE),"P","-"),"-"),"-")</f>
        <v>-</v>
      </c>
      <c r="AB8" s="105" t="str">
        <f t="shared" ref="AB8:AB67" si="7">IF(ISNUMBER(Z8),ROUNDDOWN(Z8,2),"-")</f>
        <v>-</v>
      </c>
      <c r="AC8" s="108"/>
      <c r="AD8" s="198">
        <v>0</v>
      </c>
      <c r="AE8" s="122" t="s">
        <v>5</v>
      </c>
      <c r="AF8" s="198">
        <v>0.1</v>
      </c>
      <c r="AG8" s="201">
        <v>15</v>
      </c>
      <c r="AH8" s="200">
        <f>AD9</f>
        <v>0.1</v>
      </c>
      <c r="AI8" s="202">
        <v>15</v>
      </c>
      <c r="AJ8" s="200">
        <f>AF8</f>
        <v>0.1</v>
      </c>
    </row>
    <row r="9" spans="1:36" ht="15" customHeight="1" x14ac:dyDescent="0.3">
      <c r="A9" s="139">
        <f t="shared" ref="A9:A67" si="8">IF(K9&gt;0,A8+1,A8)</f>
        <v>2</v>
      </c>
      <c r="B9" s="93"/>
      <c r="C9" s="94"/>
      <c r="D9" s="95"/>
      <c r="E9" s="95"/>
      <c r="F9" s="76"/>
      <c r="G9" s="18" t="s">
        <v>8</v>
      </c>
      <c r="H9" s="96" t="str">
        <f t="shared" si="0"/>
        <v>?</v>
      </c>
      <c r="I9" s="97" t="str">
        <f t="shared" ref="I9:I67" si="9">IF(F9=0,"-",VLOOKUP(F9,$AD$8:$AJ$40,1))</f>
        <v>-</v>
      </c>
      <c r="J9" s="97" t="str">
        <f t="shared" si="1"/>
        <v>-</v>
      </c>
      <c r="K9" s="131" t="str">
        <f t="shared" ref="K9:K67" si="10">IF(ISNUMBER(N9),$K$4,"-")</f>
        <v>-</v>
      </c>
      <c r="L9" s="99"/>
      <c r="M9" s="100"/>
      <c r="N9" s="99"/>
      <c r="O9" s="98" t="str">
        <f t="shared" si="2"/>
        <v>-</v>
      </c>
      <c r="P9" s="98">
        <f t="shared" si="3"/>
        <v>0</v>
      </c>
      <c r="Q9" s="101" t="str">
        <f t="shared" ref="Q9:Q67" si="11">IF(ISBLANK(N9),"-",ROUNDDOWN(M9/N9,3))</f>
        <v>-</v>
      </c>
      <c r="R9" s="97">
        <f t="shared" ref="R9:R39" si="12">IF(ISNUMBER(H9),IF(O9&gt;0,M9/(H9*O9)%,0),0)</f>
        <v>0</v>
      </c>
      <c r="S9" s="97" t="str">
        <f t="shared" ref="S9:S67" si="13">IF(N9&gt;0,IF(G9="JA",Q9/J9%,IF(Q9/J9&gt;1,100,Q9/J9%)),"-")</f>
        <v>-</v>
      </c>
      <c r="U9" s="102">
        <f t="shared" si="4"/>
        <v>30.5</v>
      </c>
      <c r="V9" s="102">
        <f t="shared" si="5"/>
        <v>30.5</v>
      </c>
      <c r="W9" s="102">
        <f t="shared" ref="W9:W67" si="14">U9+V9</f>
        <v>61</v>
      </c>
      <c r="X9" s="103">
        <f t="shared" ref="X9:X67" si="15">RANK(W9,$W$8:$W$67,1)+(COUNT($W$8:$W$67)+1-RANK(W9,$W$8:$W$67,0)-RANK(W9,$W$8:$W$67,1))/2</f>
        <v>30.5</v>
      </c>
      <c r="Y9" s="104"/>
      <c r="Z9" s="106" t="str">
        <f t="shared" ref="Z9:Z67" si="16">IF(ISNUMBER(N9),IF(G9="JA",ROUNDDOWN(AVERAGE(F9,Q9),3),MAX(F9,Q9)),"-")</f>
        <v>-</v>
      </c>
      <c r="AA9" s="89" t="str">
        <f t="shared" ref="AA9:AA67" si="17">IF(ISNUMBER(Z9),IF(ISNUMBER(Z9),IF(Z9&gt;=VLOOKUP($E$1,$AD$1:$AH$2,5,FALSE),"P","-"),"-"),"-")</f>
        <v>-</v>
      </c>
      <c r="AB9" s="105" t="str">
        <f t="shared" si="7"/>
        <v>-</v>
      </c>
      <c r="AC9" s="108"/>
      <c r="AD9" s="198">
        <f>AF8</f>
        <v>0.1</v>
      </c>
      <c r="AE9" s="122" t="s">
        <v>5</v>
      </c>
      <c r="AF9" s="198">
        <v>0.15</v>
      </c>
      <c r="AG9" s="201">
        <v>16</v>
      </c>
      <c r="AH9" s="200">
        <f t="shared" ref="AH9:AH51" si="18">AD10</f>
        <v>0.15</v>
      </c>
      <c r="AI9" s="202">
        <v>16</v>
      </c>
      <c r="AJ9" s="200">
        <f t="shared" ref="AJ9:AJ51" si="19">AF9</f>
        <v>0.15</v>
      </c>
    </row>
    <row r="10" spans="1:36" ht="15" customHeight="1" x14ac:dyDescent="0.3">
      <c r="A10" s="139">
        <f t="shared" si="8"/>
        <v>3</v>
      </c>
      <c r="B10" s="93"/>
      <c r="C10" s="94"/>
      <c r="D10" s="95"/>
      <c r="E10" s="95"/>
      <c r="F10" s="76"/>
      <c r="G10" s="18" t="s">
        <v>8</v>
      </c>
      <c r="H10" s="96" t="str">
        <f t="shared" si="0"/>
        <v>?</v>
      </c>
      <c r="I10" s="97" t="str">
        <f t="shared" si="9"/>
        <v>-</v>
      </c>
      <c r="J10" s="97" t="str">
        <f t="shared" si="1"/>
        <v>-</v>
      </c>
      <c r="K10" s="131" t="str">
        <f t="shared" si="10"/>
        <v>-</v>
      </c>
      <c r="L10" s="99"/>
      <c r="M10" s="100"/>
      <c r="N10" s="99"/>
      <c r="O10" s="98" t="str">
        <f t="shared" si="2"/>
        <v>-</v>
      </c>
      <c r="P10" s="98">
        <f t="shared" si="3"/>
        <v>0</v>
      </c>
      <c r="Q10" s="101" t="str">
        <f t="shared" si="11"/>
        <v>-</v>
      </c>
      <c r="R10" s="97">
        <f t="shared" si="12"/>
        <v>0</v>
      </c>
      <c r="S10" s="97" t="str">
        <f t="shared" si="13"/>
        <v>-</v>
      </c>
      <c r="U10" s="102">
        <f t="shared" si="4"/>
        <v>30.5</v>
      </c>
      <c r="V10" s="102">
        <f t="shared" si="5"/>
        <v>30.5</v>
      </c>
      <c r="W10" s="102">
        <f t="shared" si="14"/>
        <v>61</v>
      </c>
      <c r="X10" s="103">
        <f t="shared" si="15"/>
        <v>30.5</v>
      </c>
      <c r="Y10" s="104"/>
      <c r="Z10" s="106" t="str">
        <f t="shared" si="16"/>
        <v>-</v>
      </c>
      <c r="AA10" s="89" t="str">
        <f t="shared" si="17"/>
        <v>-</v>
      </c>
      <c r="AB10" s="105" t="str">
        <f t="shared" si="7"/>
        <v>-</v>
      </c>
      <c r="AC10" s="108"/>
      <c r="AD10" s="198">
        <f>AF9</f>
        <v>0.15</v>
      </c>
      <c r="AE10" s="122" t="s">
        <v>5</v>
      </c>
      <c r="AF10" s="198">
        <v>0.2</v>
      </c>
      <c r="AG10" s="201">
        <v>17</v>
      </c>
      <c r="AH10" s="200">
        <f t="shared" si="18"/>
        <v>0.2</v>
      </c>
      <c r="AI10" s="202">
        <v>17</v>
      </c>
      <c r="AJ10" s="200">
        <f t="shared" si="19"/>
        <v>0.2</v>
      </c>
    </row>
    <row r="11" spans="1:36" ht="15" customHeight="1" x14ac:dyDescent="0.3">
      <c r="A11" s="139">
        <f t="shared" si="8"/>
        <v>4</v>
      </c>
      <c r="B11" s="93"/>
      <c r="C11" s="94"/>
      <c r="D11" s="95"/>
      <c r="E11" s="95"/>
      <c r="F11" s="76"/>
      <c r="G11" s="18" t="s">
        <v>8</v>
      </c>
      <c r="H11" s="96" t="str">
        <f t="shared" si="0"/>
        <v>?</v>
      </c>
      <c r="I11" s="97" t="str">
        <f t="shared" si="9"/>
        <v>-</v>
      </c>
      <c r="J11" s="97" t="str">
        <f t="shared" si="1"/>
        <v>-</v>
      </c>
      <c r="K11" s="131" t="str">
        <f t="shared" si="10"/>
        <v>-</v>
      </c>
      <c r="L11" s="99"/>
      <c r="M11" s="100"/>
      <c r="N11" s="99"/>
      <c r="O11" s="98" t="str">
        <f t="shared" si="2"/>
        <v>-</v>
      </c>
      <c r="P11" s="98">
        <f t="shared" si="3"/>
        <v>0</v>
      </c>
      <c r="Q11" s="101" t="str">
        <f t="shared" si="11"/>
        <v>-</v>
      </c>
      <c r="R11" s="97">
        <f t="shared" si="12"/>
        <v>0</v>
      </c>
      <c r="S11" s="97" t="str">
        <f t="shared" si="13"/>
        <v>-</v>
      </c>
      <c r="U11" s="102">
        <f t="shared" si="4"/>
        <v>30.5</v>
      </c>
      <c r="V11" s="102">
        <f t="shared" si="5"/>
        <v>30.5</v>
      </c>
      <c r="W11" s="102">
        <f t="shared" si="14"/>
        <v>61</v>
      </c>
      <c r="X11" s="103">
        <f t="shared" si="15"/>
        <v>30.5</v>
      </c>
      <c r="Y11" s="104"/>
      <c r="Z11" s="106" t="str">
        <f t="shared" si="16"/>
        <v>-</v>
      </c>
      <c r="AA11" s="89" t="str">
        <f t="shared" si="17"/>
        <v>-</v>
      </c>
      <c r="AB11" s="105" t="str">
        <f t="shared" si="7"/>
        <v>-</v>
      </c>
      <c r="AC11" s="108"/>
      <c r="AD11" s="198">
        <f t="shared" ref="AD11:AD51" si="20">AF10</f>
        <v>0.2</v>
      </c>
      <c r="AE11" s="122" t="s">
        <v>5</v>
      </c>
      <c r="AF11" s="198">
        <v>0.25</v>
      </c>
      <c r="AG11" s="201">
        <v>18</v>
      </c>
      <c r="AH11" s="200">
        <f t="shared" si="18"/>
        <v>0.25</v>
      </c>
      <c r="AI11" s="202">
        <v>18</v>
      </c>
      <c r="AJ11" s="200">
        <f t="shared" si="19"/>
        <v>0.25</v>
      </c>
    </row>
    <row r="12" spans="1:36" ht="15" customHeight="1" x14ac:dyDescent="0.3">
      <c r="A12" s="139">
        <f t="shared" si="8"/>
        <v>5</v>
      </c>
      <c r="B12" s="93"/>
      <c r="C12" s="94"/>
      <c r="D12" s="95"/>
      <c r="E12" s="95"/>
      <c r="F12" s="76"/>
      <c r="G12" s="18" t="s">
        <v>8</v>
      </c>
      <c r="H12" s="96" t="str">
        <f t="shared" si="0"/>
        <v>?</v>
      </c>
      <c r="I12" s="97" t="str">
        <f t="shared" si="9"/>
        <v>-</v>
      </c>
      <c r="J12" s="97" t="str">
        <f t="shared" si="1"/>
        <v>-</v>
      </c>
      <c r="K12" s="131" t="str">
        <f t="shared" si="10"/>
        <v>-</v>
      </c>
      <c r="L12" s="99"/>
      <c r="M12" s="100"/>
      <c r="N12" s="99"/>
      <c r="O12" s="98" t="str">
        <f t="shared" si="2"/>
        <v>-</v>
      </c>
      <c r="P12" s="98">
        <f t="shared" si="3"/>
        <v>0</v>
      </c>
      <c r="Q12" s="101" t="str">
        <f t="shared" si="11"/>
        <v>-</v>
      </c>
      <c r="R12" s="97">
        <f t="shared" si="12"/>
        <v>0</v>
      </c>
      <c r="S12" s="97" t="str">
        <f t="shared" si="13"/>
        <v>-</v>
      </c>
      <c r="U12" s="102">
        <f t="shared" si="4"/>
        <v>30.5</v>
      </c>
      <c r="V12" s="102">
        <f t="shared" si="5"/>
        <v>30.5</v>
      </c>
      <c r="W12" s="102">
        <f t="shared" si="14"/>
        <v>61</v>
      </c>
      <c r="X12" s="103">
        <f t="shared" si="15"/>
        <v>30.5</v>
      </c>
      <c r="Y12" s="104"/>
      <c r="Z12" s="106" t="str">
        <f t="shared" si="16"/>
        <v>-</v>
      </c>
      <c r="AA12" s="89" t="str">
        <f t="shared" si="17"/>
        <v>-</v>
      </c>
      <c r="AB12" s="105" t="str">
        <f t="shared" si="7"/>
        <v>-</v>
      </c>
      <c r="AC12" s="108"/>
      <c r="AD12" s="198">
        <f t="shared" si="20"/>
        <v>0.25</v>
      </c>
      <c r="AE12" s="122" t="s">
        <v>5</v>
      </c>
      <c r="AF12" s="198">
        <v>0.3</v>
      </c>
      <c r="AG12" s="201">
        <v>19</v>
      </c>
      <c r="AH12" s="200">
        <f t="shared" si="18"/>
        <v>0.3</v>
      </c>
      <c r="AI12" s="202">
        <v>19</v>
      </c>
      <c r="AJ12" s="200">
        <f t="shared" si="19"/>
        <v>0.3</v>
      </c>
    </row>
    <row r="13" spans="1:36" ht="15" customHeight="1" x14ac:dyDescent="0.3">
      <c r="A13" s="139">
        <f t="shared" si="8"/>
        <v>6</v>
      </c>
      <c r="B13" s="93"/>
      <c r="C13" s="94"/>
      <c r="D13" s="95"/>
      <c r="E13" s="95"/>
      <c r="F13" s="76"/>
      <c r="G13" s="18" t="s">
        <v>8</v>
      </c>
      <c r="H13" s="96" t="str">
        <f t="shared" si="0"/>
        <v>?</v>
      </c>
      <c r="I13" s="97" t="str">
        <f t="shared" si="9"/>
        <v>-</v>
      </c>
      <c r="J13" s="97" t="str">
        <f t="shared" si="1"/>
        <v>-</v>
      </c>
      <c r="K13" s="131" t="str">
        <f t="shared" si="10"/>
        <v>-</v>
      </c>
      <c r="L13" s="99"/>
      <c r="M13" s="100"/>
      <c r="N13" s="99"/>
      <c r="O13" s="98" t="str">
        <f t="shared" si="2"/>
        <v>-</v>
      </c>
      <c r="P13" s="98">
        <f t="shared" si="3"/>
        <v>0</v>
      </c>
      <c r="Q13" s="101" t="str">
        <f t="shared" si="11"/>
        <v>-</v>
      </c>
      <c r="R13" s="97">
        <f t="shared" si="12"/>
        <v>0</v>
      </c>
      <c r="S13" s="97" t="str">
        <f t="shared" si="13"/>
        <v>-</v>
      </c>
      <c r="U13" s="102">
        <f t="shared" si="4"/>
        <v>30.5</v>
      </c>
      <c r="V13" s="102">
        <f t="shared" si="5"/>
        <v>30.5</v>
      </c>
      <c r="W13" s="102">
        <f t="shared" si="14"/>
        <v>61</v>
      </c>
      <c r="X13" s="103">
        <f t="shared" si="15"/>
        <v>30.5</v>
      </c>
      <c r="Y13" s="104"/>
      <c r="Z13" s="106" t="str">
        <f t="shared" si="16"/>
        <v>-</v>
      </c>
      <c r="AA13" s="89" t="str">
        <f t="shared" si="17"/>
        <v>-</v>
      </c>
      <c r="AB13" s="105" t="str">
        <f t="shared" si="7"/>
        <v>-</v>
      </c>
      <c r="AC13" s="108"/>
      <c r="AD13" s="198">
        <f t="shared" si="20"/>
        <v>0.3</v>
      </c>
      <c r="AE13" s="122" t="s">
        <v>5</v>
      </c>
      <c r="AF13" s="198">
        <v>0.35</v>
      </c>
      <c r="AG13" s="201">
        <v>20</v>
      </c>
      <c r="AH13" s="200">
        <f t="shared" si="18"/>
        <v>0.35</v>
      </c>
      <c r="AI13" s="202">
        <v>20</v>
      </c>
      <c r="AJ13" s="200">
        <f t="shared" si="19"/>
        <v>0.35</v>
      </c>
    </row>
    <row r="14" spans="1:36" ht="15" customHeight="1" x14ac:dyDescent="0.3">
      <c r="A14" s="139">
        <f t="shared" si="8"/>
        <v>7</v>
      </c>
      <c r="B14" s="93"/>
      <c r="C14" s="94"/>
      <c r="D14" s="95"/>
      <c r="E14" s="95"/>
      <c r="F14" s="76"/>
      <c r="G14" s="18" t="s">
        <v>8</v>
      </c>
      <c r="H14" s="96" t="str">
        <f t="shared" si="0"/>
        <v>?</v>
      </c>
      <c r="I14" s="97" t="str">
        <f t="shared" si="9"/>
        <v>-</v>
      </c>
      <c r="J14" s="97" t="str">
        <f t="shared" si="1"/>
        <v>-</v>
      </c>
      <c r="K14" s="131" t="str">
        <f t="shared" si="10"/>
        <v>-</v>
      </c>
      <c r="L14" s="99"/>
      <c r="M14" s="100"/>
      <c r="N14" s="99"/>
      <c r="O14" s="98" t="str">
        <f t="shared" si="2"/>
        <v>-</v>
      </c>
      <c r="P14" s="98">
        <f t="shared" si="3"/>
        <v>0</v>
      </c>
      <c r="Q14" s="101" t="str">
        <f t="shared" si="11"/>
        <v>-</v>
      </c>
      <c r="R14" s="97">
        <f t="shared" si="12"/>
        <v>0</v>
      </c>
      <c r="S14" s="97" t="str">
        <f t="shared" si="13"/>
        <v>-</v>
      </c>
      <c r="U14" s="102">
        <f t="shared" si="4"/>
        <v>30.5</v>
      </c>
      <c r="V14" s="102">
        <f t="shared" si="5"/>
        <v>30.5</v>
      </c>
      <c r="W14" s="102">
        <f t="shared" si="14"/>
        <v>61</v>
      </c>
      <c r="X14" s="103">
        <f t="shared" si="15"/>
        <v>30.5</v>
      </c>
      <c r="Y14" s="104"/>
      <c r="Z14" s="106" t="str">
        <f t="shared" si="16"/>
        <v>-</v>
      </c>
      <c r="AA14" s="89" t="str">
        <f t="shared" si="17"/>
        <v>-</v>
      </c>
      <c r="AB14" s="105" t="str">
        <f t="shared" si="7"/>
        <v>-</v>
      </c>
      <c r="AC14" s="108"/>
      <c r="AD14" s="198">
        <f t="shared" si="20"/>
        <v>0.35</v>
      </c>
      <c r="AE14" s="122" t="s">
        <v>5</v>
      </c>
      <c r="AF14" s="198">
        <v>0.4</v>
      </c>
      <c r="AG14" s="201">
        <v>21</v>
      </c>
      <c r="AH14" s="200">
        <f t="shared" si="18"/>
        <v>0.4</v>
      </c>
      <c r="AI14" s="202">
        <v>21</v>
      </c>
      <c r="AJ14" s="200">
        <f t="shared" si="19"/>
        <v>0.4</v>
      </c>
    </row>
    <row r="15" spans="1:36" ht="15" customHeight="1" x14ac:dyDescent="0.3">
      <c r="A15" s="139">
        <f t="shared" si="8"/>
        <v>8</v>
      </c>
      <c r="B15" s="93"/>
      <c r="C15" s="94"/>
      <c r="D15" s="95"/>
      <c r="E15" s="95"/>
      <c r="F15" s="76"/>
      <c r="G15" s="18" t="s">
        <v>8</v>
      </c>
      <c r="H15" s="96" t="str">
        <f t="shared" si="0"/>
        <v>?</v>
      </c>
      <c r="I15" s="97" t="str">
        <f t="shared" si="9"/>
        <v>-</v>
      </c>
      <c r="J15" s="97" t="str">
        <f t="shared" si="1"/>
        <v>-</v>
      </c>
      <c r="K15" s="131" t="str">
        <f t="shared" si="10"/>
        <v>-</v>
      </c>
      <c r="L15" s="99"/>
      <c r="M15" s="100"/>
      <c r="N15" s="99"/>
      <c r="O15" s="98" t="str">
        <f t="shared" si="2"/>
        <v>-</v>
      </c>
      <c r="P15" s="98">
        <f t="shared" si="3"/>
        <v>0</v>
      </c>
      <c r="Q15" s="101" t="str">
        <f t="shared" si="11"/>
        <v>-</v>
      </c>
      <c r="R15" s="97">
        <f t="shared" si="12"/>
        <v>0</v>
      </c>
      <c r="S15" s="97" t="str">
        <f t="shared" si="13"/>
        <v>-</v>
      </c>
      <c r="U15" s="102">
        <f t="shared" si="4"/>
        <v>30.5</v>
      </c>
      <c r="V15" s="102">
        <f t="shared" si="5"/>
        <v>30.5</v>
      </c>
      <c r="W15" s="102">
        <f t="shared" si="14"/>
        <v>61</v>
      </c>
      <c r="X15" s="103">
        <f t="shared" si="15"/>
        <v>30.5</v>
      </c>
      <c r="Y15" s="104"/>
      <c r="Z15" s="106" t="str">
        <f t="shared" si="16"/>
        <v>-</v>
      </c>
      <c r="AA15" s="89" t="str">
        <f t="shared" si="17"/>
        <v>-</v>
      </c>
      <c r="AB15" s="105" t="str">
        <f t="shared" si="7"/>
        <v>-</v>
      </c>
      <c r="AC15" s="108"/>
      <c r="AD15" s="198">
        <f t="shared" si="20"/>
        <v>0.4</v>
      </c>
      <c r="AE15" s="122" t="s">
        <v>5</v>
      </c>
      <c r="AF15" s="198">
        <v>0.5</v>
      </c>
      <c r="AG15" s="201">
        <v>23</v>
      </c>
      <c r="AH15" s="200">
        <f t="shared" si="18"/>
        <v>0.5</v>
      </c>
      <c r="AI15" s="202">
        <v>23</v>
      </c>
      <c r="AJ15" s="200">
        <f t="shared" si="19"/>
        <v>0.5</v>
      </c>
    </row>
    <row r="16" spans="1:36" ht="15" customHeight="1" x14ac:dyDescent="0.3">
      <c r="A16" s="139">
        <f t="shared" si="8"/>
        <v>9</v>
      </c>
      <c r="B16" s="93"/>
      <c r="C16" s="94"/>
      <c r="D16" s="95"/>
      <c r="E16" s="95"/>
      <c r="F16" s="76"/>
      <c r="G16" s="18" t="s">
        <v>8</v>
      </c>
      <c r="H16" s="96" t="str">
        <f t="shared" si="0"/>
        <v>?</v>
      </c>
      <c r="I16" s="97" t="str">
        <f t="shared" si="9"/>
        <v>-</v>
      </c>
      <c r="J16" s="97" t="str">
        <f t="shared" si="1"/>
        <v>-</v>
      </c>
      <c r="K16" s="131" t="str">
        <f t="shared" si="10"/>
        <v>-</v>
      </c>
      <c r="L16" s="99"/>
      <c r="M16" s="100"/>
      <c r="N16" s="99"/>
      <c r="O16" s="98" t="str">
        <f t="shared" si="2"/>
        <v>-</v>
      </c>
      <c r="P16" s="98">
        <f t="shared" si="3"/>
        <v>0</v>
      </c>
      <c r="Q16" s="101" t="str">
        <f t="shared" si="11"/>
        <v>-</v>
      </c>
      <c r="R16" s="97">
        <f t="shared" si="12"/>
        <v>0</v>
      </c>
      <c r="S16" s="97" t="str">
        <f t="shared" si="13"/>
        <v>-</v>
      </c>
      <c r="U16" s="102">
        <f t="shared" si="4"/>
        <v>30.5</v>
      </c>
      <c r="V16" s="102">
        <f t="shared" si="5"/>
        <v>30.5</v>
      </c>
      <c r="W16" s="102">
        <f t="shared" si="14"/>
        <v>61</v>
      </c>
      <c r="X16" s="103">
        <f t="shared" si="15"/>
        <v>30.5</v>
      </c>
      <c r="Y16" s="104"/>
      <c r="Z16" s="106" t="str">
        <f t="shared" si="16"/>
        <v>-</v>
      </c>
      <c r="AA16" s="89" t="str">
        <f t="shared" si="17"/>
        <v>-</v>
      </c>
      <c r="AB16" s="105" t="str">
        <f t="shared" si="7"/>
        <v>-</v>
      </c>
      <c r="AC16" s="108"/>
      <c r="AD16" s="198">
        <f t="shared" si="20"/>
        <v>0.5</v>
      </c>
      <c r="AE16" s="122" t="s">
        <v>5</v>
      </c>
      <c r="AF16" s="198">
        <v>0.6</v>
      </c>
      <c r="AG16" s="201">
        <v>25</v>
      </c>
      <c r="AH16" s="200">
        <f t="shared" si="18"/>
        <v>0.6</v>
      </c>
      <c r="AI16" s="202">
        <v>25</v>
      </c>
      <c r="AJ16" s="200">
        <f t="shared" si="19"/>
        <v>0.6</v>
      </c>
    </row>
    <row r="17" spans="1:36" ht="15" customHeight="1" x14ac:dyDescent="0.3">
      <c r="A17" s="139">
        <f t="shared" si="8"/>
        <v>10</v>
      </c>
      <c r="B17" s="93"/>
      <c r="C17" s="94"/>
      <c r="D17" s="95"/>
      <c r="E17" s="95"/>
      <c r="F17" s="76"/>
      <c r="G17" s="18" t="s">
        <v>8</v>
      </c>
      <c r="H17" s="96" t="str">
        <f t="shared" si="0"/>
        <v>?</v>
      </c>
      <c r="I17" s="97" t="str">
        <f t="shared" si="9"/>
        <v>-</v>
      </c>
      <c r="J17" s="97" t="str">
        <f t="shared" si="1"/>
        <v>-</v>
      </c>
      <c r="K17" s="131" t="str">
        <f t="shared" si="10"/>
        <v>-</v>
      </c>
      <c r="L17" s="99"/>
      <c r="M17" s="100"/>
      <c r="N17" s="99"/>
      <c r="O17" s="98" t="str">
        <f t="shared" si="2"/>
        <v>-</v>
      </c>
      <c r="P17" s="98">
        <f t="shared" si="3"/>
        <v>0</v>
      </c>
      <c r="Q17" s="101" t="str">
        <f t="shared" si="11"/>
        <v>-</v>
      </c>
      <c r="R17" s="97">
        <f t="shared" si="12"/>
        <v>0</v>
      </c>
      <c r="S17" s="97" t="str">
        <f t="shared" si="13"/>
        <v>-</v>
      </c>
      <c r="U17" s="102">
        <f t="shared" si="4"/>
        <v>30.5</v>
      </c>
      <c r="V17" s="102">
        <f t="shared" si="5"/>
        <v>30.5</v>
      </c>
      <c r="W17" s="102">
        <f t="shared" si="14"/>
        <v>61</v>
      </c>
      <c r="X17" s="103">
        <f t="shared" si="15"/>
        <v>30.5</v>
      </c>
      <c r="Y17" s="104"/>
      <c r="Z17" s="106" t="str">
        <f t="shared" si="16"/>
        <v>-</v>
      </c>
      <c r="AA17" s="89" t="str">
        <f t="shared" si="17"/>
        <v>-</v>
      </c>
      <c r="AB17" s="105" t="str">
        <f t="shared" si="7"/>
        <v>-</v>
      </c>
      <c r="AC17" s="108"/>
      <c r="AD17" s="198">
        <f t="shared" si="20"/>
        <v>0.6</v>
      </c>
      <c r="AE17" s="122" t="s">
        <v>5</v>
      </c>
      <c r="AF17" s="198">
        <v>0.7</v>
      </c>
      <c r="AG17" s="201">
        <v>27</v>
      </c>
      <c r="AH17" s="200">
        <f t="shared" si="18"/>
        <v>0.7</v>
      </c>
      <c r="AI17" s="202">
        <v>27</v>
      </c>
      <c r="AJ17" s="200">
        <f t="shared" si="19"/>
        <v>0.7</v>
      </c>
    </row>
    <row r="18" spans="1:36" ht="15" customHeight="1" x14ac:dyDescent="0.3">
      <c r="A18" s="139">
        <f t="shared" si="8"/>
        <v>11</v>
      </c>
      <c r="B18" s="93"/>
      <c r="C18" s="94"/>
      <c r="D18" s="95"/>
      <c r="E18" s="95"/>
      <c r="F18" s="76"/>
      <c r="G18" s="18" t="s">
        <v>8</v>
      </c>
      <c r="H18" s="96" t="str">
        <f t="shared" si="0"/>
        <v>?</v>
      </c>
      <c r="I18" s="97" t="str">
        <f t="shared" si="9"/>
        <v>-</v>
      </c>
      <c r="J18" s="97" t="str">
        <f t="shared" si="1"/>
        <v>-</v>
      </c>
      <c r="K18" s="131" t="str">
        <f t="shared" si="10"/>
        <v>-</v>
      </c>
      <c r="L18" s="99"/>
      <c r="M18" s="100"/>
      <c r="N18" s="99"/>
      <c r="O18" s="98" t="str">
        <f t="shared" si="2"/>
        <v>-</v>
      </c>
      <c r="P18" s="98">
        <f t="shared" si="3"/>
        <v>0</v>
      </c>
      <c r="Q18" s="101" t="str">
        <f t="shared" si="11"/>
        <v>-</v>
      </c>
      <c r="R18" s="97">
        <f t="shared" si="12"/>
        <v>0</v>
      </c>
      <c r="S18" s="97" t="str">
        <f t="shared" si="13"/>
        <v>-</v>
      </c>
      <c r="T18" s="109"/>
      <c r="U18" s="102">
        <f t="shared" si="4"/>
        <v>30.5</v>
      </c>
      <c r="V18" s="102">
        <f t="shared" si="5"/>
        <v>30.5</v>
      </c>
      <c r="W18" s="102">
        <f t="shared" si="14"/>
        <v>61</v>
      </c>
      <c r="X18" s="103">
        <f t="shared" si="15"/>
        <v>30.5</v>
      </c>
      <c r="Y18" s="104"/>
      <c r="Z18" s="106" t="str">
        <f t="shared" si="16"/>
        <v>-</v>
      </c>
      <c r="AA18" s="89" t="str">
        <f t="shared" si="17"/>
        <v>-</v>
      </c>
      <c r="AB18" s="105" t="str">
        <f t="shared" si="7"/>
        <v>-</v>
      </c>
      <c r="AC18" s="108"/>
      <c r="AD18" s="198">
        <f t="shared" si="20"/>
        <v>0.7</v>
      </c>
      <c r="AE18" s="122" t="s">
        <v>5</v>
      </c>
      <c r="AF18" s="198">
        <v>0.8</v>
      </c>
      <c r="AG18" s="201">
        <v>29</v>
      </c>
      <c r="AH18" s="200">
        <f t="shared" si="18"/>
        <v>0.8</v>
      </c>
      <c r="AI18" s="202">
        <v>29</v>
      </c>
      <c r="AJ18" s="200">
        <f t="shared" si="19"/>
        <v>0.8</v>
      </c>
    </row>
    <row r="19" spans="1:36" ht="15" customHeight="1" x14ac:dyDescent="0.3">
      <c r="A19" s="139">
        <f t="shared" si="8"/>
        <v>12</v>
      </c>
      <c r="B19" s="93"/>
      <c r="C19" s="94"/>
      <c r="D19" s="95"/>
      <c r="E19" s="95"/>
      <c r="F19" s="76"/>
      <c r="G19" s="18" t="s">
        <v>8</v>
      </c>
      <c r="H19" s="96" t="str">
        <f t="shared" si="0"/>
        <v>?</v>
      </c>
      <c r="I19" s="97" t="str">
        <f t="shared" si="9"/>
        <v>-</v>
      </c>
      <c r="J19" s="97" t="str">
        <f t="shared" si="1"/>
        <v>-</v>
      </c>
      <c r="K19" s="131" t="str">
        <f t="shared" si="10"/>
        <v>-</v>
      </c>
      <c r="L19" s="99"/>
      <c r="M19" s="100"/>
      <c r="N19" s="99"/>
      <c r="O19" s="98" t="str">
        <f t="shared" si="2"/>
        <v>-</v>
      </c>
      <c r="P19" s="98">
        <f t="shared" si="3"/>
        <v>0</v>
      </c>
      <c r="Q19" s="101" t="str">
        <f t="shared" si="11"/>
        <v>-</v>
      </c>
      <c r="R19" s="97">
        <f t="shared" si="12"/>
        <v>0</v>
      </c>
      <c r="S19" s="97" t="str">
        <f t="shared" si="13"/>
        <v>-</v>
      </c>
      <c r="U19" s="102">
        <f t="shared" si="4"/>
        <v>30.5</v>
      </c>
      <c r="V19" s="102">
        <f t="shared" si="5"/>
        <v>30.5</v>
      </c>
      <c r="W19" s="102">
        <f t="shared" si="14"/>
        <v>61</v>
      </c>
      <c r="X19" s="103">
        <f t="shared" si="15"/>
        <v>30.5</v>
      </c>
      <c r="Y19" s="104"/>
      <c r="Z19" s="106" t="str">
        <f t="shared" si="16"/>
        <v>-</v>
      </c>
      <c r="AA19" s="89" t="str">
        <f t="shared" si="17"/>
        <v>-</v>
      </c>
      <c r="AB19" s="105" t="str">
        <f t="shared" si="7"/>
        <v>-</v>
      </c>
      <c r="AC19" s="108"/>
      <c r="AD19" s="198">
        <f t="shared" si="20"/>
        <v>0.8</v>
      </c>
      <c r="AE19" s="122" t="s">
        <v>5</v>
      </c>
      <c r="AF19" s="198">
        <v>0.9</v>
      </c>
      <c r="AG19" s="201">
        <v>31</v>
      </c>
      <c r="AH19" s="200">
        <f t="shared" si="18"/>
        <v>0.9</v>
      </c>
      <c r="AI19" s="202">
        <v>31</v>
      </c>
      <c r="AJ19" s="200">
        <f t="shared" si="19"/>
        <v>0.9</v>
      </c>
    </row>
    <row r="20" spans="1:36" ht="15" customHeight="1" x14ac:dyDescent="0.3">
      <c r="A20" s="139">
        <f t="shared" si="8"/>
        <v>13</v>
      </c>
      <c r="B20" s="93"/>
      <c r="C20" s="94"/>
      <c r="D20" s="95"/>
      <c r="E20" s="95"/>
      <c r="F20" s="76"/>
      <c r="G20" s="18" t="s">
        <v>8</v>
      </c>
      <c r="H20" s="96" t="str">
        <f t="shared" si="0"/>
        <v>?</v>
      </c>
      <c r="I20" s="97" t="str">
        <f t="shared" si="9"/>
        <v>-</v>
      </c>
      <c r="J20" s="97" t="str">
        <f t="shared" si="1"/>
        <v>-</v>
      </c>
      <c r="K20" s="131" t="str">
        <f t="shared" si="10"/>
        <v>-</v>
      </c>
      <c r="L20" s="99"/>
      <c r="M20" s="100"/>
      <c r="N20" s="99"/>
      <c r="O20" s="98" t="str">
        <f t="shared" si="2"/>
        <v>-</v>
      </c>
      <c r="P20" s="98">
        <f t="shared" si="3"/>
        <v>0</v>
      </c>
      <c r="Q20" s="101" t="str">
        <f t="shared" si="11"/>
        <v>-</v>
      </c>
      <c r="R20" s="97">
        <f t="shared" si="12"/>
        <v>0</v>
      </c>
      <c r="S20" s="97" t="str">
        <f t="shared" si="13"/>
        <v>-</v>
      </c>
      <c r="U20" s="102">
        <f t="shared" si="4"/>
        <v>30.5</v>
      </c>
      <c r="V20" s="102">
        <f t="shared" si="5"/>
        <v>30.5</v>
      </c>
      <c r="W20" s="102">
        <f t="shared" si="14"/>
        <v>61</v>
      </c>
      <c r="X20" s="103">
        <f t="shared" si="15"/>
        <v>30.5</v>
      </c>
      <c r="Y20" s="104"/>
      <c r="Z20" s="106" t="str">
        <f t="shared" si="16"/>
        <v>-</v>
      </c>
      <c r="AA20" s="89" t="str">
        <f t="shared" si="17"/>
        <v>-</v>
      </c>
      <c r="AB20" s="105" t="str">
        <f t="shared" si="7"/>
        <v>-</v>
      </c>
      <c r="AC20" s="108"/>
      <c r="AD20" s="198">
        <f t="shared" si="20"/>
        <v>0.9</v>
      </c>
      <c r="AE20" s="122" t="s">
        <v>5</v>
      </c>
      <c r="AF20" s="198">
        <v>1</v>
      </c>
      <c r="AG20" s="201">
        <v>33</v>
      </c>
      <c r="AH20" s="200">
        <f t="shared" si="18"/>
        <v>1</v>
      </c>
      <c r="AI20" s="202">
        <v>33</v>
      </c>
      <c r="AJ20" s="200">
        <f t="shared" si="19"/>
        <v>1</v>
      </c>
    </row>
    <row r="21" spans="1:36" ht="15" customHeight="1" x14ac:dyDescent="0.3">
      <c r="A21" s="139">
        <f t="shared" si="8"/>
        <v>14</v>
      </c>
      <c r="B21" s="93"/>
      <c r="C21" s="94"/>
      <c r="D21" s="95"/>
      <c r="E21" s="95"/>
      <c r="F21" s="76"/>
      <c r="G21" s="18" t="s">
        <v>8</v>
      </c>
      <c r="H21" s="96" t="str">
        <f t="shared" si="0"/>
        <v>?</v>
      </c>
      <c r="I21" s="97" t="str">
        <f t="shared" si="9"/>
        <v>-</v>
      </c>
      <c r="J21" s="97" t="str">
        <f t="shared" si="1"/>
        <v>-</v>
      </c>
      <c r="K21" s="131" t="str">
        <f t="shared" si="10"/>
        <v>-</v>
      </c>
      <c r="L21" s="99"/>
      <c r="M21" s="100"/>
      <c r="N21" s="99"/>
      <c r="O21" s="98" t="str">
        <f t="shared" si="2"/>
        <v>-</v>
      </c>
      <c r="P21" s="98">
        <f t="shared" si="3"/>
        <v>0</v>
      </c>
      <c r="Q21" s="101" t="str">
        <f t="shared" si="11"/>
        <v>-</v>
      </c>
      <c r="R21" s="97">
        <f t="shared" si="12"/>
        <v>0</v>
      </c>
      <c r="S21" s="97" t="str">
        <f t="shared" si="13"/>
        <v>-</v>
      </c>
      <c r="U21" s="102">
        <f t="shared" si="4"/>
        <v>30.5</v>
      </c>
      <c r="V21" s="102">
        <f t="shared" si="5"/>
        <v>30.5</v>
      </c>
      <c r="W21" s="102">
        <f t="shared" si="14"/>
        <v>61</v>
      </c>
      <c r="X21" s="103">
        <f t="shared" si="15"/>
        <v>30.5</v>
      </c>
      <c r="Y21" s="104"/>
      <c r="Z21" s="106" t="str">
        <f t="shared" si="16"/>
        <v>-</v>
      </c>
      <c r="AA21" s="89" t="str">
        <f t="shared" si="17"/>
        <v>-</v>
      </c>
      <c r="AB21" s="105" t="str">
        <f t="shared" si="7"/>
        <v>-</v>
      </c>
      <c r="AC21" s="108"/>
      <c r="AD21" s="198">
        <f t="shared" si="20"/>
        <v>1</v>
      </c>
      <c r="AE21" s="122" t="s">
        <v>5</v>
      </c>
      <c r="AF21" s="198">
        <v>1.1000000000000001</v>
      </c>
      <c r="AG21" s="201">
        <v>35</v>
      </c>
      <c r="AH21" s="200">
        <f t="shared" si="18"/>
        <v>1.1000000000000001</v>
      </c>
      <c r="AI21" s="202">
        <v>35</v>
      </c>
      <c r="AJ21" s="200">
        <f t="shared" si="19"/>
        <v>1.1000000000000001</v>
      </c>
    </row>
    <row r="22" spans="1:36" ht="15" customHeight="1" x14ac:dyDescent="0.3">
      <c r="A22" s="139">
        <f t="shared" si="8"/>
        <v>15</v>
      </c>
      <c r="B22" s="93"/>
      <c r="C22" s="94"/>
      <c r="D22" s="95"/>
      <c r="E22" s="95"/>
      <c r="F22" s="76"/>
      <c r="G22" s="18" t="s">
        <v>8</v>
      </c>
      <c r="H22" s="96" t="str">
        <f t="shared" si="0"/>
        <v>?</v>
      </c>
      <c r="I22" s="97" t="str">
        <f t="shared" si="9"/>
        <v>-</v>
      </c>
      <c r="J22" s="97" t="str">
        <f t="shared" si="1"/>
        <v>-</v>
      </c>
      <c r="K22" s="131" t="str">
        <f t="shared" si="10"/>
        <v>-</v>
      </c>
      <c r="L22" s="99"/>
      <c r="M22" s="100"/>
      <c r="N22" s="99"/>
      <c r="O22" s="98" t="str">
        <f t="shared" si="2"/>
        <v>-</v>
      </c>
      <c r="P22" s="98">
        <f t="shared" si="3"/>
        <v>0</v>
      </c>
      <c r="Q22" s="101" t="str">
        <f t="shared" si="11"/>
        <v>-</v>
      </c>
      <c r="R22" s="97">
        <f t="shared" si="12"/>
        <v>0</v>
      </c>
      <c r="S22" s="97" t="str">
        <f t="shared" si="13"/>
        <v>-</v>
      </c>
      <c r="U22" s="102">
        <f t="shared" si="4"/>
        <v>30.5</v>
      </c>
      <c r="V22" s="102">
        <f t="shared" si="5"/>
        <v>30.5</v>
      </c>
      <c r="W22" s="102">
        <f t="shared" si="14"/>
        <v>61</v>
      </c>
      <c r="X22" s="103">
        <f t="shared" si="15"/>
        <v>30.5</v>
      </c>
      <c r="Y22" s="104"/>
      <c r="Z22" s="106" t="str">
        <f t="shared" si="16"/>
        <v>-</v>
      </c>
      <c r="AA22" s="89" t="str">
        <f t="shared" si="17"/>
        <v>-</v>
      </c>
      <c r="AB22" s="105" t="str">
        <f t="shared" si="7"/>
        <v>-</v>
      </c>
      <c r="AC22" s="108"/>
      <c r="AD22" s="198">
        <f t="shared" si="20"/>
        <v>1.1000000000000001</v>
      </c>
      <c r="AE22" s="122" t="s">
        <v>5</v>
      </c>
      <c r="AF22" s="198">
        <v>1.2</v>
      </c>
      <c r="AG22" s="201">
        <v>37</v>
      </c>
      <c r="AH22" s="200">
        <f t="shared" si="18"/>
        <v>1.2</v>
      </c>
      <c r="AI22" s="202">
        <v>37</v>
      </c>
      <c r="AJ22" s="200">
        <f t="shared" si="19"/>
        <v>1.2</v>
      </c>
    </row>
    <row r="23" spans="1:36" ht="15" customHeight="1" x14ac:dyDescent="0.3">
      <c r="A23" s="139">
        <f t="shared" si="8"/>
        <v>16</v>
      </c>
      <c r="B23" s="93"/>
      <c r="C23" s="94"/>
      <c r="D23" s="95"/>
      <c r="E23" s="95"/>
      <c r="F23" s="76"/>
      <c r="G23" s="18" t="s">
        <v>8</v>
      </c>
      <c r="H23" s="96" t="str">
        <f t="shared" si="0"/>
        <v>?</v>
      </c>
      <c r="I23" s="97" t="str">
        <f t="shared" si="9"/>
        <v>-</v>
      </c>
      <c r="J23" s="97" t="str">
        <f t="shared" si="1"/>
        <v>-</v>
      </c>
      <c r="K23" s="131" t="str">
        <f t="shared" si="10"/>
        <v>-</v>
      </c>
      <c r="L23" s="99"/>
      <c r="M23" s="100"/>
      <c r="N23" s="99"/>
      <c r="O23" s="98" t="str">
        <f t="shared" si="2"/>
        <v>-</v>
      </c>
      <c r="P23" s="98">
        <f t="shared" si="3"/>
        <v>0</v>
      </c>
      <c r="Q23" s="101" t="str">
        <f t="shared" si="11"/>
        <v>-</v>
      </c>
      <c r="R23" s="97">
        <f t="shared" si="12"/>
        <v>0</v>
      </c>
      <c r="S23" s="97" t="str">
        <f t="shared" si="13"/>
        <v>-</v>
      </c>
      <c r="U23" s="102">
        <f t="shared" si="4"/>
        <v>30.5</v>
      </c>
      <c r="V23" s="102">
        <f t="shared" si="5"/>
        <v>30.5</v>
      </c>
      <c r="W23" s="102">
        <f t="shared" si="14"/>
        <v>61</v>
      </c>
      <c r="X23" s="103">
        <f t="shared" si="15"/>
        <v>30.5</v>
      </c>
      <c r="Y23" s="104"/>
      <c r="Z23" s="106" t="str">
        <f t="shared" si="16"/>
        <v>-</v>
      </c>
      <c r="AA23" s="89" t="str">
        <f t="shared" si="17"/>
        <v>-</v>
      </c>
      <c r="AB23" s="105" t="str">
        <f t="shared" si="7"/>
        <v>-</v>
      </c>
      <c r="AC23" s="108"/>
      <c r="AD23" s="198">
        <f t="shared" si="20"/>
        <v>1.2</v>
      </c>
      <c r="AE23" s="122" t="s">
        <v>5</v>
      </c>
      <c r="AF23" s="198">
        <v>1.3</v>
      </c>
      <c r="AG23" s="201">
        <v>39</v>
      </c>
      <c r="AH23" s="200">
        <f t="shared" si="18"/>
        <v>1.3</v>
      </c>
      <c r="AI23" s="199">
        <v>39</v>
      </c>
      <c r="AJ23" s="200">
        <f t="shared" si="19"/>
        <v>1.3</v>
      </c>
    </row>
    <row r="24" spans="1:36" ht="15" customHeight="1" x14ac:dyDescent="0.3">
      <c r="A24" s="139">
        <f t="shared" si="8"/>
        <v>17</v>
      </c>
      <c r="B24" s="93"/>
      <c r="C24" s="94"/>
      <c r="D24" s="95"/>
      <c r="E24" s="95"/>
      <c r="F24" s="76"/>
      <c r="G24" s="18" t="s">
        <v>8</v>
      </c>
      <c r="H24" s="96" t="str">
        <f t="shared" si="0"/>
        <v>?</v>
      </c>
      <c r="I24" s="97" t="str">
        <f t="shared" si="9"/>
        <v>-</v>
      </c>
      <c r="J24" s="97" t="str">
        <f t="shared" si="1"/>
        <v>-</v>
      </c>
      <c r="K24" s="131" t="str">
        <f t="shared" si="10"/>
        <v>-</v>
      </c>
      <c r="L24" s="99"/>
      <c r="M24" s="100"/>
      <c r="N24" s="99"/>
      <c r="O24" s="98" t="str">
        <f t="shared" si="2"/>
        <v>-</v>
      </c>
      <c r="P24" s="98">
        <f t="shared" si="3"/>
        <v>0</v>
      </c>
      <c r="Q24" s="101" t="str">
        <f t="shared" si="11"/>
        <v>-</v>
      </c>
      <c r="R24" s="97">
        <f t="shared" si="12"/>
        <v>0</v>
      </c>
      <c r="S24" s="97" t="str">
        <f t="shared" si="13"/>
        <v>-</v>
      </c>
      <c r="U24" s="102">
        <f t="shared" si="4"/>
        <v>30.5</v>
      </c>
      <c r="V24" s="102">
        <f t="shared" si="5"/>
        <v>30.5</v>
      </c>
      <c r="W24" s="102">
        <f t="shared" si="14"/>
        <v>61</v>
      </c>
      <c r="X24" s="103">
        <f t="shared" si="15"/>
        <v>30.5</v>
      </c>
      <c r="Y24" s="104"/>
      <c r="Z24" s="106" t="str">
        <f t="shared" si="16"/>
        <v>-</v>
      </c>
      <c r="AA24" s="89" t="str">
        <f t="shared" si="17"/>
        <v>-</v>
      </c>
      <c r="AB24" s="105" t="str">
        <f t="shared" si="7"/>
        <v>-</v>
      </c>
      <c r="AC24" s="108"/>
      <c r="AD24" s="198">
        <f t="shared" si="20"/>
        <v>1.3</v>
      </c>
      <c r="AE24" s="122" t="s">
        <v>5</v>
      </c>
      <c r="AF24" s="198">
        <v>1.4</v>
      </c>
      <c r="AG24" s="201">
        <v>41</v>
      </c>
      <c r="AH24" s="200">
        <f t="shared" si="18"/>
        <v>1.4</v>
      </c>
      <c r="AI24" s="199">
        <v>41</v>
      </c>
      <c r="AJ24" s="200">
        <f t="shared" si="19"/>
        <v>1.4</v>
      </c>
    </row>
    <row r="25" spans="1:36" ht="15" customHeight="1" x14ac:dyDescent="0.3">
      <c r="A25" s="139">
        <f t="shared" si="8"/>
        <v>18</v>
      </c>
      <c r="B25" s="93"/>
      <c r="C25" s="94"/>
      <c r="D25" s="95"/>
      <c r="E25" s="95"/>
      <c r="F25" s="76"/>
      <c r="G25" s="18" t="s">
        <v>8</v>
      </c>
      <c r="H25" s="96" t="str">
        <f t="shared" si="0"/>
        <v>?</v>
      </c>
      <c r="I25" s="97" t="str">
        <f t="shared" si="9"/>
        <v>-</v>
      </c>
      <c r="J25" s="97" t="str">
        <f t="shared" si="1"/>
        <v>-</v>
      </c>
      <c r="K25" s="131" t="str">
        <f t="shared" si="10"/>
        <v>-</v>
      </c>
      <c r="L25" s="99"/>
      <c r="M25" s="100"/>
      <c r="N25" s="99"/>
      <c r="O25" s="98" t="str">
        <f t="shared" si="2"/>
        <v>-</v>
      </c>
      <c r="P25" s="98">
        <f t="shared" si="3"/>
        <v>0</v>
      </c>
      <c r="Q25" s="101" t="str">
        <f t="shared" si="11"/>
        <v>-</v>
      </c>
      <c r="R25" s="97">
        <f t="shared" si="12"/>
        <v>0</v>
      </c>
      <c r="S25" s="97" t="str">
        <f t="shared" si="13"/>
        <v>-</v>
      </c>
      <c r="U25" s="102">
        <f t="shared" si="4"/>
        <v>30.5</v>
      </c>
      <c r="V25" s="102">
        <f t="shared" si="5"/>
        <v>30.5</v>
      </c>
      <c r="W25" s="102">
        <f t="shared" si="14"/>
        <v>61</v>
      </c>
      <c r="X25" s="103">
        <f t="shared" si="15"/>
        <v>30.5</v>
      </c>
      <c r="Y25" s="104"/>
      <c r="Z25" s="106" t="str">
        <f t="shared" si="16"/>
        <v>-</v>
      </c>
      <c r="AA25" s="89" t="str">
        <f t="shared" si="17"/>
        <v>-</v>
      </c>
      <c r="AB25" s="105" t="str">
        <f t="shared" si="7"/>
        <v>-</v>
      </c>
      <c r="AC25" s="108"/>
      <c r="AD25" s="198">
        <f t="shared" si="20"/>
        <v>1.4</v>
      </c>
      <c r="AE25" s="122" t="s">
        <v>5</v>
      </c>
      <c r="AF25" s="198">
        <v>1.5</v>
      </c>
      <c r="AG25" s="201">
        <v>43</v>
      </c>
      <c r="AH25" s="200">
        <f t="shared" si="18"/>
        <v>1.5</v>
      </c>
      <c r="AI25" s="199">
        <v>43</v>
      </c>
      <c r="AJ25" s="200">
        <f t="shared" si="19"/>
        <v>1.5</v>
      </c>
    </row>
    <row r="26" spans="1:36" ht="15" customHeight="1" x14ac:dyDescent="0.3">
      <c r="A26" s="139">
        <f t="shared" si="8"/>
        <v>19</v>
      </c>
      <c r="B26" s="93"/>
      <c r="C26" s="94"/>
      <c r="D26" s="95"/>
      <c r="E26" s="95"/>
      <c r="F26" s="76"/>
      <c r="G26" s="18" t="s">
        <v>8</v>
      </c>
      <c r="H26" s="96" t="str">
        <f t="shared" si="0"/>
        <v>?</v>
      </c>
      <c r="I26" s="97" t="str">
        <f t="shared" si="9"/>
        <v>-</v>
      </c>
      <c r="J26" s="97" t="str">
        <f t="shared" si="1"/>
        <v>-</v>
      </c>
      <c r="K26" s="131" t="str">
        <f t="shared" si="10"/>
        <v>-</v>
      </c>
      <c r="L26" s="99"/>
      <c r="M26" s="100"/>
      <c r="N26" s="99"/>
      <c r="O26" s="98" t="str">
        <f t="shared" si="2"/>
        <v>-</v>
      </c>
      <c r="P26" s="98">
        <f t="shared" si="3"/>
        <v>0</v>
      </c>
      <c r="Q26" s="101" t="str">
        <f t="shared" si="11"/>
        <v>-</v>
      </c>
      <c r="R26" s="97">
        <f t="shared" si="12"/>
        <v>0</v>
      </c>
      <c r="S26" s="97" t="str">
        <f t="shared" si="13"/>
        <v>-</v>
      </c>
      <c r="U26" s="102">
        <f t="shared" si="4"/>
        <v>30.5</v>
      </c>
      <c r="V26" s="102">
        <f t="shared" si="5"/>
        <v>30.5</v>
      </c>
      <c r="W26" s="102">
        <f t="shared" si="14"/>
        <v>61</v>
      </c>
      <c r="X26" s="103">
        <f t="shared" si="15"/>
        <v>30.5</v>
      </c>
      <c r="Y26" s="104"/>
      <c r="Z26" s="106" t="str">
        <f t="shared" si="16"/>
        <v>-</v>
      </c>
      <c r="AA26" s="89" t="str">
        <f t="shared" si="17"/>
        <v>-</v>
      </c>
      <c r="AB26" s="105" t="str">
        <f t="shared" si="7"/>
        <v>-</v>
      </c>
      <c r="AC26" s="108"/>
      <c r="AD26" s="198">
        <f t="shared" si="20"/>
        <v>1.5</v>
      </c>
      <c r="AE26" s="122" t="s">
        <v>5</v>
      </c>
      <c r="AF26" s="198">
        <v>1.6</v>
      </c>
      <c r="AG26" s="201">
        <v>45</v>
      </c>
      <c r="AH26" s="200">
        <f t="shared" si="18"/>
        <v>1.6</v>
      </c>
      <c r="AI26" s="199">
        <v>45</v>
      </c>
      <c r="AJ26" s="200">
        <f t="shared" si="19"/>
        <v>1.6</v>
      </c>
    </row>
    <row r="27" spans="1:36" ht="15" customHeight="1" x14ac:dyDescent="0.3">
      <c r="A27" s="139">
        <f t="shared" si="8"/>
        <v>20</v>
      </c>
      <c r="B27" s="93"/>
      <c r="C27" s="94"/>
      <c r="D27" s="95"/>
      <c r="E27" s="95"/>
      <c r="F27" s="76"/>
      <c r="G27" s="18" t="s">
        <v>8</v>
      </c>
      <c r="H27" s="96" t="str">
        <f t="shared" si="0"/>
        <v>?</v>
      </c>
      <c r="I27" s="97" t="str">
        <f t="shared" si="9"/>
        <v>-</v>
      </c>
      <c r="J27" s="97" t="str">
        <f t="shared" si="1"/>
        <v>-</v>
      </c>
      <c r="K27" s="131" t="str">
        <f t="shared" si="10"/>
        <v>-</v>
      </c>
      <c r="L27" s="99"/>
      <c r="M27" s="100"/>
      <c r="N27" s="99"/>
      <c r="O27" s="98" t="str">
        <f t="shared" si="2"/>
        <v>-</v>
      </c>
      <c r="P27" s="98">
        <f t="shared" si="3"/>
        <v>0</v>
      </c>
      <c r="Q27" s="101" t="str">
        <f t="shared" si="11"/>
        <v>-</v>
      </c>
      <c r="R27" s="97">
        <f t="shared" si="12"/>
        <v>0</v>
      </c>
      <c r="S27" s="97" t="str">
        <f t="shared" si="13"/>
        <v>-</v>
      </c>
      <c r="U27" s="102">
        <f t="shared" si="4"/>
        <v>30.5</v>
      </c>
      <c r="V27" s="102">
        <f t="shared" si="5"/>
        <v>30.5</v>
      </c>
      <c r="W27" s="102">
        <f t="shared" si="14"/>
        <v>61</v>
      </c>
      <c r="X27" s="103">
        <f t="shared" si="15"/>
        <v>30.5</v>
      </c>
      <c r="Y27" s="104"/>
      <c r="Z27" s="106" t="str">
        <f t="shared" si="16"/>
        <v>-</v>
      </c>
      <c r="AA27" s="89" t="str">
        <f t="shared" si="17"/>
        <v>-</v>
      </c>
      <c r="AB27" s="105" t="str">
        <f t="shared" si="7"/>
        <v>-</v>
      </c>
      <c r="AC27" s="108"/>
      <c r="AD27" s="198">
        <f t="shared" si="20"/>
        <v>1.6</v>
      </c>
      <c r="AE27" s="122" t="s">
        <v>5</v>
      </c>
      <c r="AF27" s="198">
        <v>1.7</v>
      </c>
      <c r="AG27" s="201">
        <v>47</v>
      </c>
      <c r="AH27" s="200">
        <f t="shared" si="18"/>
        <v>1.7</v>
      </c>
      <c r="AI27" s="199">
        <v>47</v>
      </c>
      <c r="AJ27" s="200">
        <f t="shared" si="19"/>
        <v>1.7</v>
      </c>
    </row>
    <row r="28" spans="1:36" ht="15" customHeight="1" x14ac:dyDescent="0.3">
      <c r="A28" s="139">
        <f t="shared" si="8"/>
        <v>21</v>
      </c>
      <c r="B28" s="93"/>
      <c r="C28" s="94"/>
      <c r="D28" s="95"/>
      <c r="E28" s="95"/>
      <c r="F28" s="76"/>
      <c r="G28" s="18" t="s">
        <v>8</v>
      </c>
      <c r="H28" s="96" t="str">
        <f t="shared" si="0"/>
        <v>?</v>
      </c>
      <c r="I28" s="97" t="str">
        <f t="shared" si="9"/>
        <v>-</v>
      </c>
      <c r="J28" s="97" t="str">
        <f t="shared" si="1"/>
        <v>-</v>
      </c>
      <c r="K28" s="131" t="str">
        <f t="shared" si="10"/>
        <v>-</v>
      </c>
      <c r="L28" s="99"/>
      <c r="M28" s="100"/>
      <c r="N28" s="99"/>
      <c r="O28" s="98" t="str">
        <f t="shared" si="2"/>
        <v>-</v>
      </c>
      <c r="P28" s="98">
        <f t="shared" si="3"/>
        <v>0</v>
      </c>
      <c r="Q28" s="101" t="str">
        <f t="shared" si="11"/>
        <v>-</v>
      </c>
      <c r="R28" s="97">
        <f t="shared" si="12"/>
        <v>0</v>
      </c>
      <c r="S28" s="97" t="str">
        <f t="shared" si="13"/>
        <v>-</v>
      </c>
      <c r="U28" s="102">
        <f t="shared" si="4"/>
        <v>30.5</v>
      </c>
      <c r="V28" s="102">
        <f t="shared" si="5"/>
        <v>30.5</v>
      </c>
      <c r="W28" s="102">
        <f t="shared" si="14"/>
        <v>61</v>
      </c>
      <c r="X28" s="103">
        <f t="shared" si="15"/>
        <v>30.5</v>
      </c>
      <c r="Y28" s="104"/>
      <c r="Z28" s="106" t="str">
        <f t="shared" si="16"/>
        <v>-</v>
      </c>
      <c r="AA28" s="89" t="str">
        <f t="shared" si="17"/>
        <v>-</v>
      </c>
      <c r="AB28" s="105" t="str">
        <f t="shared" si="7"/>
        <v>-</v>
      </c>
      <c r="AC28" s="108"/>
      <c r="AD28" s="198">
        <f t="shared" si="20"/>
        <v>1.7</v>
      </c>
      <c r="AE28" s="122" t="s">
        <v>5</v>
      </c>
      <c r="AF28" s="198">
        <v>1.8</v>
      </c>
      <c r="AG28" s="201">
        <v>49</v>
      </c>
      <c r="AH28" s="200">
        <f t="shared" si="18"/>
        <v>1.8</v>
      </c>
      <c r="AI28" s="199">
        <v>49</v>
      </c>
      <c r="AJ28" s="200">
        <f t="shared" si="19"/>
        <v>1.8</v>
      </c>
    </row>
    <row r="29" spans="1:36" ht="15" customHeight="1" x14ac:dyDescent="0.3">
      <c r="A29" s="139">
        <f t="shared" si="8"/>
        <v>22</v>
      </c>
      <c r="B29" s="93"/>
      <c r="C29" s="94"/>
      <c r="D29" s="95"/>
      <c r="E29" s="95"/>
      <c r="F29" s="76"/>
      <c r="G29" s="18" t="s">
        <v>8</v>
      </c>
      <c r="H29" s="96" t="str">
        <f t="shared" si="0"/>
        <v>?</v>
      </c>
      <c r="I29" s="97" t="str">
        <f t="shared" si="9"/>
        <v>-</v>
      </c>
      <c r="J29" s="97" t="str">
        <f t="shared" si="1"/>
        <v>-</v>
      </c>
      <c r="K29" s="131" t="str">
        <f t="shared" si="10"/>
        <v>-</v>
      </c>
      <c r="L29" s="99"/>
      <c r="M29" s="100"/>
      <c r="N29" s="99"/>
      <c r="O29" s="98" t="str">
        <f t="shared" si="2"/>
        <v>-</v>
      </c>
      <c r="P29" s="98">
        <f t="shared" si="3"/>
        <v>0</v>
      </c>
      <c r="Q29" s="101" t="str">
        <f t="shared" si="11"/>
        <v>-</v>
      </c>
      <c r="R29" s="97">
        <f t="shared" si="12"/>
        <v>0</v>
      </c>
      <c r="S29" s="97" t="str">
        <f t="shared" si="13"/>
        <v>-</v>
      </c>
      <c r="U29" s="102">
        <f t="shared" si="4"/>
        <v>30.5</v>
      </c>
      <c r="V29" s="102">
        <f t="shared" si="5"/>
        <v>30.5</v>
      </c>
      <c r="W29" s="102">
        <f t="shared" si="14"/>
        <v>61</v>
      </c>
      <c r="X29" s="103">
        <f t="shared" si="15"/>
        <v>30.5</v>
      </c>
      <c r="Y29" s="104"/>
      <c r="Z29" s="106" t="str">
        <f t="shared" si="16"/>
        <v>-</v>
      </c>
      <c r="AA29" s="89" t="str">
        <f t="shared" si="17"/>
        <v>-</v>
      </c>
      <c r="AB29" s="105" t="str">
        <f t="shared" si="7"/>
        <v>-</v>
      </c>
      <c r="AC29" s="108"/>
      <c r="AD29" s="198">
        <f t="shared" si="20"/>
        <v>1.8</v>
      </c>
      <c r="AE29" s="122" t="s">
        <v>5</v>
      </c>
      <c r="AF29" s="198">
        <v>1.9</v>
      </c>
      <c r="AG29" s="201">
        <v>51</v>
      </c>
      <c r="AH29" s="200">
        <f t="shared" si="18"/>
        <v>1.9</v>
      </c>
      <c r="AI29" s="199">
        <v>51</v>
      </c>
      <c r="AJ29" s="200">
        <f t="shared" si="19"/>
        <v>1.9</v>
      </c>
    </row>
    <row r="30" spans="1:36" ht="15" customHeight="1" x14ac:dyDescent="0.3">
      <c r="A30" s="139">
        <f t="shared" si="8"/>
        <v>23</v>
      </c>
      <c r="B30" s="93"/>
      <c r="C30" s="94"/>
      <c r="D30" s="95"/>
      <c r="E30" s="95"/>
      <c r="F30" s="76"/>
      <c r="G30" s="18" t="s">
        <v>8</v>
      </c>
      <c r="H30" s="96" t="str">
        <f t="shared" si="0"/>
        <v>?</v>
      </c>
      <c r="I30" s="97" t="str">
        <f t="shared" si="9"/>
        <v>-</v>
      </c>
      <c r="J30" s="97" t="str">
        <f t="shared" si="1"/>
        <v>-</v>
      </c>
      <c r="K30" s="131" t="str">
        <f t="shared" si="10"/>
        <v>-</v>
      </c>
      <c r="L30" s="99"/>
      <c r="M30" s="100"/>
      <c r="N30" s="99"/>
      <c r="O30" s="98" t="str">
        <f t="shared" si="2"/>
        <v>-</v>
      </c>
      <c r="P30" s="98">
        <f t="shared" si="3"/>
        <v>0</v>
      </c>
      <c r="Q30" s="101" t="str">
        <f t="shared" si="11"/>
        <v>-</v>
      </c>
      <c r="R30" s="97">
        <f t="shared" si="12"/>
        <v>0</v>
      </c>
      <c r="S30" s="97" t="str">
        <f t="shared" si="13"/>
        <v>-</v>
      </c>
      <c r="U30" s="102">
        <f t="shared" si="4"/>
        <v>30.5</v>
      </c>
      <c r="V30" s="102">
        <f t="shared" si="5"/>
        <v>30.5</v>
      </c>
      <c r="W30" s="102">
        <f t="shared" si="14"/>
        <v>61</v>
      </c>
      <c r="X30" s="103">
        <f t="shared" si="15"/>
        <v>30.5</v>
      </c>
      <c r="Y30" s="104"/>
      <c r="Z30" s="106" t="str">
        <f t="shared" si="16"/>
        <v>-</v>
      </c>
      <c r="AA30" s="89" t="str">
        <f t="shared" si="17"/>
        <v>-</v>
      </c>
      <c r="AB30" s="105" t="str">
        <f t="shared" si="7"/>
        <v>-</v>
      </c>
      <c r="AC30" s="108"/>
      <c r="AD30" s="198">
        <f t="shared" si="20"/>
        <v>1.9</v>
      </c>
      <c r="AE30" s="122" t="s">
        <v>5</v>
      </c>
      <c r="AF30" s="198">
        <v>2</v>
      </c>
      <c r="AG30" s="201">
        <v>53</v>
      </c>
      <c r="AH30" s="200">
        <f t="shared" si="18"/>
        <v>2</v>
      </c>
      <c r="AI30" s="199">
        <v>53</v>
      </c>
      <c r="AJ30" s="200">
        <f t="shared" si="19"/>
        <v>2</v>
      </c>
    </row>
    <row r="31" spans="1:36" ht="15" customHeight="1" x14ac:dyDescent="0.3">
      <c r="A31" s="139">
        <f t="shared" si="8"/>
        <v>24</v>
      </c>
      <c r="B31" s="93"/>
      <c r="C31" s="94"/>
      <c r="D31" s="95"/>
      <c r="E31" s="95"/>
      <c r="F31" s="76"/>
      <c r="G31" s="18" t="s">
        <v>8</v>
      </c>
      <c r="H31" s="96" t="str">
        <f t="shared" si="0"/>
        <v>?</v>
      </c>
      <c r="I31" s="97" t="str">
        <f t="shared" si="9"/>
        <v>-</v>
      </c>
      <c r="J31" s="97" t="str">
        <f t="shared" si="1"/>
        <v>-</v>
      </c>
      <c r="K31" s="131" t="str">
        <f t="shared" si="10"/>
        <v>-</v>
      </c>
      <c r="L31" s="99"/>
      <c r="M31" s="100"/>
      <c r="N31" s="99"/>
      <c r="O31" s="98" t="str">
        <f t="shared" si="2"/>
        <v>-</v>
      </c>
      <c r="P31" s="98">
        <f t="shared" si="3"/>
        <v>0</v>
      </c>
      <c r="Q31" s="101" t="str">
        <f t="shared" si="11"/>
        <v>-</v>
      </c>
      <c r="R31" s="97">
        <f t="shared" si="12"/>
        <v>0</v>
      </c>
      <c r="S31" s="97" t="str">
        <f t="shared" si="13"/>
        <v>-</v>
      </c>
      <c r="U31" s="102">
        <f t="shared" si="4"/>
        <v>30.5</v>
      </c>
      <c r="V31" s="102">
        <f t="shared" si="5"/>
        <v>30.5</v>
      </c>
      <c r="W31" s="102">
        <f t="shared" si="14"/>
        <v>61</v>
      </c>
      <c r="X31" s="103">
        <f t="shared" si="15"/>
        <v>30.5</v>
      </c>
      <c r="Y31" s="104"/>
      <c r="Z31" s="106" t="str">
        <f t="shared" si="16"/>
        <v>-</v>
      </c>
      <c r="AA31" s="89" t="str">
        <f t="shared" si="17"/>
        <v>-</v>
      </c>
      <c r="AB31" s="105" t="str">
        <f t="shared" si="7"/>
        <v>-</v>
      </c>
      <c r="AC31" s="108"/>
      <c r="AD31" s="198">
        <f t="shared" si="20"/>
        <v>2</v>
      </c>
      <c r="AE31" s="122" t="s">
        <v>5</v>
      </c>
      <c r="AF31" s="198">
        <v>2.2000000000000002</v>
      </c>
      <c r="AG31" s="201">
        <v>55</v>
      </c>
      <c r="AH31" s="200">
        <f t="shared" si="18"/>
        <v>2.2000000000000002</v>
      </c>
      <c r="AI31" s="199">
        <v>55</v>
      </c>
      <c r="AJ31" s="200">
        <f t="shared" si="19"/>
        <v>2.2000000000000002</v>
      </c>
    </row>
    <row r="32" spans="1:36" ht="15" customHeight="1" x14ac:dyDescent="0.3">
      <c r="A32" s="139">
        <f t="shared" si="8"/>
        <v>25</v>
      </c>
      <c r="B32" s="93"/>
      <c r="C32" s="94"/>
      <c r="D32" s="95"/>
      <c r="E32" s="95"/>
      <c r="F32" s="76"/>
      <c r="G32" s="18" t="s">
        <v>8</v>
      </c>
      <c r="H32" s="96" t="str">
        <f t="shared" si="0"/>
        <v>?</v>
      </c>
      <c r="I32" s="97" t="str">
        <f t="shared" si="9"/>
        <v>-</v>
      </c>
      <c r="J32" s="97" t="str">
        <f t="shared" si="1"/>
        <v>-</v>
      </c>
      <c r="K32" s="131" t="str">
        <f t="shared" si="10"/>
        <v>-</v>
      </c>
      <c r="L32" s="99"/>
      <c r="M32" s="100"/>
      <c r="N32" s="99"/>
      <c r="O32" s="98" t="str">
        <f t="shared" si="2"/>
        <v>-</v>
      </c>
      <c r="P32" s="98">
        <f t="shared" si="3"/>
        <v>0</v>
      </c>
      <c r="Q32" s="101" t="str">
        <f t="shared" si="11"/>
        <v>-</v>
      </c>
      <c r="R32" s="97">
        <f t="shared" si="12"/>
        <v>0</v>
      </c>
      <c r="S32" s="97" t="str">
        <f t="shared" si="13"/>
        <v>-</v>
      </c>
      <c r="U32" s="102">
        <f t="shared" si="4"/>
        <v>30.5</v>
      </c>
      <c r="V32" s="102">
        <f t="shared" si="5"/>
        <v>30.5</v>
      </c>
      <c r="W32" s="102">
        <f t="shared" si="14"/>
        <v>61</v>
      </c>
      <c r="X32" s="103">
        <f t="shared" si="15"/>
        <v>30.5</v>
      </c>
      <c r="Y32" s="104"/>
      <c r="Z32" s="106" t="str">
        <f t="shared" si="16"/>
        <v>-</v>
      </c>
      <c r="AA32" s="89" t="str">
        <f t="shared" si="17"/>
        <v>-</v>
      </c>
      <c r="AB32" s="105" t="str">
        <f t="shared" si="7"/>
        <v>-</v>
      </c>
      <c r="AC32" s="108"/>
      <c r="AD32" s="198">
        <f t="shared" si="20"/>
        <v>2.2000000000000002</v>
      </c>
      <c r="AE32" s="122" t="s">
        <v>5</v>
      </c>
      <c r="AF32" s="198">
        <v>2.4</v>
      </c>
      <c r="AG32" s="201">
        <v>60</v>
      </c>
      <c r="AH32" s="200">
        <f t="shared" si="18"/>
        <v>2.4</v>
      </c>
      <c r="AI32" s="199">
        <v>60</v>
      </c>
      <c r="AJ32" s="200">
        <f t="shared" si="19"/>
        <v>2.4</v>
      </c>
    </row>
    <row r="33" spans="1:36" ht="15" customHeight="1" x14ac:dyDescent="0.3">
      <c r="A33" s="139">
        <f t="shared" si="8"/>
        <v>26</v>
      </c>
      <c r="B33" s="93"/>
      <c r="C33" s="94"/>
      <c r="D33" s="95"/>
      <c r="E33" s="95"/>
      <c r="F33" s="76"/>
      <c r="G33" s="18" t="s">
        <v>8</v>
      </c>
      <c r="H33" s="96" t="str">
        <f t="shared" si="0"/>
        <v>?</v>
      </c>
      <c r="I33" s="97" t="str">
        <f t="shared" si="9"/>
        <v>-</v>
      </c>
      <c r="J33" s="97" t="str">
        <f t="shared" si="1"/>
        <v>-</v>
      </c>
      <c r="K33" s="131" t="str">
        <f t="shared" si="10"/>
        <v>-</v>
      </c>
      <c r="L33" s="99"/>
      <c r="M33" s="100"/>
      <c r="N33" s="99"/>
      <c r="O33" s="98" t="str">
        <f t="shared" si="2"/>
        <v>-</v>
      </c>
      <c r="P33" s="98">
        <f t="shared" si="3"/>
        <v>0</v>
      </c>
      <c r="Q33" s="101" t="str">
        <f t="shared" si="11"/>
        <v>-</v>
      </c>
      <c r="R33" s="97">
        <f t="shared" si="12"/>
        <v>0</v>
      </c>
      <c r="S33" s="97" t="str">
        <f t="shared" si="13"/>
        <v>-</v>
      </c>
      <c r="U33" s="102">
        <f t="shared" si="4"/>
        <v>30.5</v>
      </c>
      <c r="V33" s="102">
        <f t="shared" si="5"/>
        <v>30.5</v>
      </c>
      <c r="W33" s="102">
        <f t="shared" si="14"/>
        <v>61</v>
      </c>
      <c r="X33" s="103">
        <f t="shared" si="15"/>
        <v>30.5</v>
      </c>
      <c r="Y33" s="104"/>
      <c r="Z33" s="106" t="str">
        <f t="shared" si="16"/>
        <v>-</v>
      </c>
      <c r="AA33" s="89" t="str">
        <f t="shared" si="17"/>
        <v>-</v>
      </c>
      <c r="AB33" s="105" t="str">
        <f t="shared" si="7"/>
        <v>-</v>
      </c>
      <c r="AC33" s="108"/>
      <c r="AD33" s="198">
        <f t="shared" si="20"/>
        <v>2.4</v>
      </c>
      <c r="AE33" s="122" t="s">
        <v>5</v>
      </c>
      <c r="AF33" s="198">
        <v>2.6</v>
      </c>
      <c r="AG33" s="201">
        <v>65</v>
      </c>
      <c r="AH33" s="200">
        <f t="shared" si="18"/>
        <v>2.6</v>
      </c>
      <c r="AI33" s="199">
        <v>65</v>
      </c>
      <c r="AJ33" s="200">
        <f t="shared" si="19"/>
        <v>2.6</v>
      </c>
    </row>
    <row r="34" spans="1:36" ht="15" customHeight="1" x14ac:dyDescent="0.3">
      <c r="A34" s="139">
        <f t="shared" si="8"/>
        <v>27</v>
      </c>
      <c r="B34" s="93"/>
      <c r="C34" s="94"/>
      <c r="D34" s="95"/>
      <c r="E34" s="95"/>
      <c r="F34" s="76"/>
      <c r="G34" s="18" t="s">
        <v>8</v>
      </c>
      <c r="H34" s="96" t="str">
        <f t="shared" si="0"/>
        <v>?</v>
      </c>
      <c r="I34" s="97" t="str">
        <f t="shared" si="9"/>
        <v>-</v>
      </c>
      <c r="J34" s="97" t="str">
        <f t="shared" si="1"/>
        <v>-</v>
      </c>
      <c r="K34" s="131" t="str">
        <f t="shared" si="10"/>
        <v>-</v>
      </c>
      <c r="L34" s="99"/>
      <c r="M34" s="100"/>
      <c r="N34" s="99"/>
      <c r="O34" s="98" t="str">
        <f t="shared" si="2"/>
        <v>-</v>
      </c>
      <c r="P34" s="98">
        <f t="shared" si="3"/>
        <v>0</v>
      </c>
      <c r="Q34" s="101" t="str">
        <f t="shared" si="11"/>
        <v>-</v>
      </c>
      <c r="R34" s="97">
        <f t="shared" si="12"/>
        <v>0</v>
      </c>
      <c r="S34" s="97" t="str">
        <f t="shared" si="13"/>
        <v>-</v>
      </c>
      <c r="U34" s="102">
        <f t="shared" si="4"/>
        <v>30.5</v>
      </c>
      <c r="V34" s="102">
        <f t="shared" si="5"/>
        <v>30.5</v>
      </c>
      <c r="W34" s="102">
        <f t="shared" si="14"/>
        <v>61</v>
      </c>
      <c r="X34" s="103">
        <f t="shared" si="15"/>
        <v>30.5</v>
      </c>
      <c r="Y34" s="104"/>
      <c r="Z34" s="106" t="str">
        <f t="shared" si="16"/>
        <v>-</v>
      </c>
      <c r="AA34" s="89" t="str">
        <f t="shared" si="17"/>
        <v>-</v>
      </c>
      <c r="AB34" s="105" t="str">
        <f t="shared" si="7"/>
        <v>-</v>
      </c>
      <c r="AC34" s="108"/>
      <c r="AD34" s="198">
        <f t="shared" si="20"/>
        <v>2.6</v>
      </c>
      <c r="AE34" s="122" t="s">
        <v>5</v>
      </c>
      <c r="AF34" s="198">
        <v>2.8</v>
      </c>
      <c r="AG34" s="201">
        <v>70</v>
      </c>
      <c r="AH34" s="200">
        <f t="shared" si="18"/>
        <v>2.8</v>
      </c>
      <c r="AI34" s="199">
        <v>70</v>
      </c>
      <c r="AJ34" s="200">
        <f t="shared" si="19"/>
        <v>2.8</v>
      </c>
    </row>
    <row r="35" spans="1:36" ht="15" customHeight="1" x14ac:dyDescent="0.3">
      <c r="A35" s="139">
        <f t="shared" si="8"/>
        <v>28</v>
      </c>
      <c r="B35" s="93"/>
      <c r="C35" s="94"/>
      <c r="D35" s="95"/>
      <c r="E35" s="95"/>
      <c r="F35" s="76"/>
      <c r="G35" s="18" t="s">
        <v>8</v>
      </c>
      <c r="H35" s="96" t="str">
        <f t="shared" si="0"/>
        <v>?</v>
      </c>
      <c r="I35" s="97" t="str">
        <f t="shared" si="9"/>
        <v>-</v>
      </c>
      <c r="J35" s="97" t="str">
        <f t="shared" si="1"/>
        <v>-</v>
      </c>
      <c r="K35" s="131" t="str">
        <f t="shared" si="10"/>
        <v>-</v>
      </c>
      <c r="L35" s="99"/>
      <c r="M35" s="100"/>
      <c r="N35" s="99"/>
      <c r="O35" s="98" t="str">
        <f t="shared" si="2"/>
        <v>-</v>
      </c>
      <c r="P35" s="98">
        <f t="shared" si="3"/>
        <v>0</v>
      </c>
      <c r="Q35" s="101" t="str">
        <f t="shared" si="11"/>
        <v>-</v>
      </c>
      <c r="R35" s="97">
        <f t="shared" si="12"/>
        <v>0</v>
      </c>
      <c r="S35" s="97" t="str">
        <f t="shared" si="13"/>
        <v>-</v>
      </c>
      <c r="U35" s="102">
        <f t="shared" si="4"/>
        <v>30.5</v>
      </c>
      <c r="V35" s="102">
        <f t="shared" si="5"/>
        <v>30.5</v>
      </c>
      <c r="W35" s="102">
        <f t="shared" si="14"/>
        <v>61</v>
      </c>
      <c r="X35" s="103">
        <f t="shared" si="15"/>
        <v>30.5</v>
      </c>
      <c r="Y35" s="104"/>
      <c r="Z35" s="106" t="str">
        <f t="shared" si="16"/>
        <v>-</v>
      </c>
      <c r="AA35" s="89" t="str">
        <f t="shared" si="17"/>
        <v>-</v>
      </c>
      <c r="AB35" s="105" t="str">
        <f t="shared" si="7"/>
        <v>-</v>
      </c>
      <c r="AC35" s="108"/>
      <c r="AD35" s="198">
        <f t="shared" si="20"/>
        <v>2.8</v>
      </c>
      <c r="AE35" s="122" t="s">
        <v>5</v>
      </c>
      <c r="AF35" s="198">
        <v>3</v>
      </c>
      <c r="AG35" s="201">
        <v>75</v>
      </c>
      <c r="AH35" s="200">
        <f t="shared" si="18"/>
        <v>3</v>
      </c>
      <c r="AI35" s="199">
        <v>75</v>
      </c>
      <c r="AJ35" s="200">
        <f t="shared" si="19"/>
        <v>3</v>
      </c>
    </row>
    <row r="36" spans="1:36" ht="15" customHeight="1" x14ac:dyDescent="0.3">
      <c r="A36" s="139">
        <f t="shared" si="8"/>
        <v>29</v>
      </c>
      <c r="B36" s="93"/>
      <c r="C36" s="94"/>
      <c r="D36" s="95"/>
      <c r="E36" s="95"/>
      <c r="F36" s="76"/>
      <c r="G36" s="18" t="s">
        <v>8</v>
      </c>
      <c r="H36" s="96" t="str">
        <f t="shared" si="0"/>
        <v>?</v>
      </c>
      <c r="I36" s="97" t="str">
        <f t="shared" si="9"/>
        <v>-</v>
      </c>
      <c r="J36" s="97" t="str">
        <f t="shared" si="1"/>
        <v>-</v>
      </c>
      <c r="K36" s="131" t="str">
        <f t="shared" si="10"/>
        <v>-</v>
      </c>
      <c r="L36" s="99"/>
      <c r="M36" s="100"/>
      <c r="N36" s="99"/>
      <c r="O36" s="98" t="str">
        <f t="shared" si="2"/>
        <v>-</v>
      </c>
      <c r="P36" s="98">
        <f t="shared" si="3"/>
        <v>0</v>
      </c>
      <c r="Q36" s="101" t="str">
        <f t="shared" si="11"/>
        <v>-</v>
      </c>
      <c r="R36" s="97">
        <f t="shared" si="12"/>
        <v>0</v>
      </c>
      <c r="S36" s="97" t="str">
        <f t="shared" si="13"/>
        <v>-</v>
      </c>
      <c r="U36" s="102">
        <f t="shared" si="4"/>
        <v>30.5</v>
      </c>
      <c r="V36" s="102">
        <f t="shared" si="5"/>
        <v>30.5</v>
      </c>
      <c r="W36" s="102">
        <f t="shared" si="14"/>
        <v>61</v>
      </c>
      <c r="X36" s="103">
        <f t="shared" si="15"/>
        <v>30.5</v>
      </c>
      <c r="Y36" s="104"/>
      <c r="Z36" s="106" t="str">
        <f t="shared" si="16"/>
        <v>-</v>
      </c>
      <c r="AA36" s="89" t="str">
        <f t="shared" si="17"/>
        <v>-</v>
      </c>
      <c r="AB36" s="105" t="str">
        <f t="shared" si="7"/>
        <v>-</v>
      </c>
      <c r="AC36" s="108"/>
      <c r="AD36" s="198">
        <f t="shared" si="20"/>
        <v>3</v>
      </c>
      <c r="AE36" s="122" t="s">
        <v>5</v>
      </c>
      <c r="AF36" s="198">
        <v>3.5</v>
      </c>
      <c r="AG36" s="201">
        <v>80</v>
      </c>
      <c r="AH36" s="200">
        <f t="shared" si="18"/>
        <v>3.5</v>
      </c>
      <c r="AI36" s="199">
        <v>80</v>
      </c>
      <c r="AJ36" s="200">
        <f t="shared" si="19"/>
        <v>3.5</v>
      </c>
    </row>
    <row r="37" spans="1:36" ht="15" customHeight="1" x14ac:dyDescent="0.3">
      <c r="A37" s="139">
        <f t="shared" si="8"/>
        <v>30</v>
      </c>
      <c r="B37" s="93"/>
      <c r="C37" s="94"/>
      <c r="D37" s="95"/>
      <c r="E37" s="95"/>
      <c r="F37" s="76"/>
      <c r="G37" s="18" t="s">
        <v>8</v>
      </c>
      <c r="H37" s="96" t="str">
        <f t="shared" si="0"/>
        <v>?</v>
      </c>
      <c r="I37" s="97" t="str">
        <f t="shared" si="9"/>
        <v>-</v>
      </c>
      <c r="J37" s="97" t="str">
        <f t="shared" si="1"/>
        <v>-</v>
      </c>
      <c r="K37" s="131" t="str">
        <f t="shared" si="10"/>
        <v>-</v>
      </c>
      <c r="L37" s="99"/>
      <c r="M37" s="100"/>
      <c r="N37" s="99"/>
      <c r="O37" s="98" t="str">
        <f t="shared" si="2"/>
        <v>-</v>
      </c>
      <c r="P37" s="98">
        <f t="shared" si="3"/>
        <v>0</v>
      </c>
      <c r="Q37" s="101" t="str">
        <f t="shared" si="11"/>
        <v>-</v>
      </c>
      <c r="R37" s="97">
        <f t="shared" si="12"/>
        <v>0</v>
      </c>
      <c r="S37" s="97" t="str">
        <f t="shared" si="13"/>
        <v>-</v>
      </c>
      <c r="U37" s="102">
        <f t="shared" si="4"/>
        <v>30.5</v>
      </c>
      <c r="V37" s="102">
        <f t="shared" si="5"/>
        <v>30.5</v>
      </c>
      <c r="W37" s="102">
        <f t="shared" si="14"/>
        <v>61</v>
      </c>
      <c r="X37" s="103">
        <f t="shared" si="15"/>
        <v>30.5</v>
      </c>
      <c r="Y37" s="104"/>
      <c r="Z37" s="106" t="str">
        <f t="shared" si="16"/>
        <v>-</v>
      </c>
      <c r="AA37" s="89" t="str">
        <f t="shared" si="17"/>
        <v>-</v>
      </c>
      <c r="AB37" s="105" t="str">
        <f t="shared" si="7"/>
        <v>-</v>
      </c>
      <c r="AC37" s="108"/>
      <c r="AD37" s="198">
        <f t="shared" si="20"/>
        <v>3.5</v>
      </c>
      <c r="AE37" s="122" t="s">
        <v>5</v>
      </c>
      <c r="AF37" s="198">
        <v>4</v>
      </c>
      <c r="AG37" s="201">
        <v>90</v>
      </c>
      <c r="AH37" s="200">
        <f t="shared" si="18"/>
        <v>4</v>
      </c>
      <c r="AI37" s="199">
        <v>90</v>
      </c>
      <c r="AJ37" s="200">
        <f t="shared" si="19"/>
        <v>4</v>
      </c>
    </row>
    <row r="38" spans="1:36" ht="15" customHeight="1" x14ac:dyDescent="0.3">
      <c r="A38" s="139">
        <f t="shared" si="8"/>
        <v>31</v>
      </c>
      <c r="B38" s="93"/>
      <c r="C38" s="94"/>
      <c r="D38" s="95"/>
      <c r="E38" s="95"/>
      <c r="F38" s="76"/>
      <c r="G38" s="18" t="s">
        <v>8</v>
      </c>
      <c r="H38" s="96" t="str">
        <f t="shared" si="0"/>
        <v>?</v>
      </c>
      <c r="I38" s="97" t="str">
        <f t="shared" si="9"/>
        <v>-</v>
      </c>
      <c r="J38" s="97" t="str">
        <f t="shared" si="1"/>
        <v>-</v>
      </c>
      <c r="K38" s="131" t="str">
        <f t="shared" si="10"/>
        <v>-</v>
      </c>
      <c r="L38" s="99"/>
      <c r="M38" s="100"/>
      <c r="N38" s="99"/>
      <c r="O38" s="98" t="str">
        <f t="shared" si="2"/>
        <v>-</v>
      </c>
      <c r="P38" s="98">
        <f t="shared" si="3"/>
        <v>0</v>
      </c>
      <c r="Q38" s="101" t="str">
        <f t="shared" si="11"/>
        <v>-</v>
      </c>
      <c r="R38" s="97">
        <f t="shared" si="12"/>
        <v>0</v>
      </c>
      <c r="S38" s="97" t="str">
        <f t="shared" si="13"/>
        <v>-</v>
      </c>
      <c r="U38" s="102">
        <f t="shared" si="4"/>
        <v>30.5</v>
      </c>
      <c r="V38" s="102">
        <f t="shared" si="5"/>
        <v>30.5</v>
      </c>
      <c r="W38" s="102">
        <f t="shared" si="14"/>
        <v>61</v>
      </c>
      <c r="X38" s="103">
        <f t="shared" si="15"/>
        <v>30.5</v>
      </c>
      <c r="Y38" s="104"/>
      <c r="Z38" s="106" t="str">
        <f t="shared" si="16"/>
        <v>-</v>
      </c>
      <c r="AA38" s="89" t="str">
        <f t="shared" si="17"/>
        <v>-</v>
      </c>
      <c r="AB38" s="105" t="str">
        <f t="shared" si="7"/>
        <v>-</v>
      </c>
      <c r="AC38" s="108"/>
      <c r="AD38" s="198">
        <f t="shared" si="20"/>
        <v>4</v>
      </c>
      <c r="AE38" s="122" t="s">
        <v>5</v>
      </c>
      <c r="AF38" s="198">
        <v>4.5</v>
      </c>
      <c r="AG38" s="201">
        <v>100</v>
      </c>
      <c r="AH38" s="200">
        <f t="shared" si="18"/>
        <v>4.5</v>
      </c>
      <c r="AI38" s="199">
        <v>100</v>
      </c>
      <c r="AJ38" s="200">
        <f t="shared" si="19"/>
        <v>4.5</v>
      </c>
    </row>
    <row r="39" spans="1:36" ht="15" customHeight="1" x14ac:dyDescent="0.3">
      <c r="A39" s="139">
        <f t="shared" si="8"/>
        <v>32</v>
      </c>
      <c r="B39" s="93"/>
      <c r="C39" s="94"/>
      <c r="D39" s="95"/>
      <c r="E39" s="95"/>
      <c r="F39" s="76"/>
      <c r="G39" s="18" t="s">
        <v>8</v>
      </c>
      <c r="H39" s="96" t="str">
        <f t="shared" si="0"/>
        <v>?</v>
      </c>
      <c r="I39" s="97" t="str">
        <f t="shared" si="9"/>
        <v>-</v>
      </c>
      <c r="J39" s="97" t="str">
        <f t="shared" si="1"/>
        <v>-</v>
      </c>
      <c r="K39" s="131" t="str">
        <f t="shared" si="10"/>
        <v>-</v>
      </c>
      <c r="L39" s="99"/>
      <c r="M39" s="100"/>
      <c r="N39" s="99"/>
      <c r="O39" s="98" t="str">
        <f t="shared" si="2"/>
        <v>-</v>
      </c>
      <c r="P39" s="98">
        <f t="shared" si="3"/>
        <v>0</v>
      </c>
      <c r="Q39" s="101" t="str">
        <f t="shared" si="11"/>
        <v>-</v>
      </c>
      <c r="R39" s="97">
        <f t="shared" si="12"/>
        <v>0</v>
      </c>
      <c r="S39" s="97" t="str">
        <f t="shared" si="13"/>
        <v>-</v>
      </c>
      <c r="U39" s="102">
        <f t="shared" si="4"/>
        <v>30.5</v>
      </c>
      <c r="V39" s="102">
        <f t="shared" si="5"/>
        <v>30.5</v>
      </c>
      <c r="W39" s="102">
        <f t="shared" si="14"/>
        <v>61</v>
      </c>
      <c r="X39" s="103">
        <f t="shared" si="15"/>
        <v>30.5</v>
      </c>
      <c r="Y39" s="104"/>
      <c r="Z39" s="106" t="str">
        <f t="shared" si="16"/>
        <v>-</v>
      </c>
      <c r="AA39" s="89" t="str">
        <f t="shared" si="17"/>
        <v>-</v>
      </c>
      <c r="AB39" s="105" t="str">
        <f t="shared" si="7"/>
        <v>-</v>
      </c>
      <c r="AC39" s="108"/>
      <c r="AD39" s="198">
        <f t="shared" si="20"/>
        <v>4.5</v>
      </c>
      <c r="AE39" s="122" t="s">
        <v>5</v>
      </c>
      <c r="AF39" s="198">
        <v>5</v>
      </c>
      <c r="AG39" s="201">
        <v>110</v>
      </c>
      <c r="AH39" s="200">
        <f t="shared" si="18"/>
        <v>5</v>
      </c>
      <c r="AI39" s="199">
        <v>110</v>
      </c>
      <c r="AJ39" s="200">
        <f t="shared" si="19"/>
        <v>5</v>
      </c>
    </row>
    <row r="40" spans="1:36" ht="15" customHeight="1" x14ac:dyDescent="0.3">
      <c r="A40" s="139">
        <f t="shared" si="8"/>
        <v>33</v>
      </c>
      <c r="B40" s="93"/>
      <c r="C40" s="94"/>
      <c r="D40" s="95"/>
      <c r="E40" s="95"/>
      <c r="F40" s="76"/>
      <c r="G40" s="18" t="s">
        <v>8</v>
      </c>
      <c r="H40" s="96" t="str">
        <f t="shared" ref="H40:H67" si="21">IF(ISBLANK($E$1),"?",IF(ISNUMBER(F40),VLOOKUP(F40,$AD$8:$AJ$58,VLOOKUP($E$1,$AD$1:$AH$4,4),TRUE),"?"))</f>
        <v>?</v>
      </c>
      <c r="I40" s="97" t="str">
        <f t="shared" si="9"/>
        <v>-</v>
      </c>
      <c r="J40" s="97" t="str">
        <f t="shared" ref="J40:J67" si="22">IF(F40=0,"-",VLOOKUP(F40,$AD$8:$AJ$58,3,TRUE))</f>
        <v>-</v>
      </c>
      <c r="K40" s="131" t="str">
        <f t="shared" si="10"/>
        <v>-</v>
      </c>
      <c r="L40" s="99"/>
      <c r="M40" s="100"/>
      <c r="N40" s="99"/>
      <c r="O40" s="98" t="str">
        <f t="shared" ref="O40:O67" si="23">IF(ISBLANK(K40),0,K40)</f>
        <v>-</v>
      </c>
      <c r="P40" s="98">
        <f t="shared" ref="P40:P67" si="24">IF(ISBLANK(L40),0,L40)</f>
        <v>0</v>
      </c>
      <c r="Q40" s="101" t="str">
        <f t="shared" si="11"/>
        <v>-</v>
      </c>
      <c r="R40" s="97">
        <f t="shared" ref="R40:R67" si="25">IF(ISNUMBER(H40),IF(O40&gt;0,M40/(H40*O40)%,0),0)</f>
        <v>0</v>
      </c>
      <c r="S40" s="97" t="str">
        <f t="shared" si="13"/>
        <v>-</v>
      </c>
      <c r="U40" s="102">
        <f t="shared" ref="U40:U67" si="26">RANK(P40,$P$8:$P$67,0)+(COUNT($P$8:$P$67)+1-RANK(P40,$P$8:$P$67,0)-RANK(P40,$P$8:$P$67,1))/2</f>
        <v>30.5</v>
      </c>
      <c r="V40" s="102">
        <f t="shared" si="5"/>
        <v>30.5</v>
      </c>
      <c r="W40" s="102">
        <f t="shared" si="14"/>
        <v>61</v>
      </c>
      <c r="X40" s="103">
        <f t="shared" si="15"/>
        <v>30.5</v>
      </c>
      <c r="Y40" s="104"/>
      <c r="Z40" s="106" t="str">
        <f t="shared" si="16"/>
        <v>-</v>
      </c>
      <c r="AA40" s="89" t="str">
        <f t="shared" si="17"/>
        <v>-</v>
      </c>
      <c r="AB40" s="105" t="str">
        <f t="shared" si="7"/>
        <v>-</v>
      </c>
      <c r="AC40" s="108"/>
      <c r="AD40" s="198">
        <f t="shared" si="20"/>
        <v>5</v>
      </c>
      <c r="AE40" s="122" t="s">
        <v>5</v>
      </c>
      <c r="AF40" s="198">
        <v>5.5</v>
      </c>
      <c r="AG40" s="199">
        <v>120</v>
      </c>
      <c r="AH40" s="200">
        <f t="shared" si="18"/>
        <v>5.5</v>
      </c>
      <c r="AI40" s="199">
        <v>120</v>
      </c>
      <c r="AJ40" s="200">
        <f t="shared" si="19"/>
        <v>5.5</v>
      </c>
    </row>
    <row r="41" spans="1:36" ht="15" customHeight="1" x14ac:dyDescent="0.3">
      <c r="A41" s="139">
        <f t="shared" si="8"/>
        <v>34</v>
      </c>
      <c r="B41" s="93"/>
      <c r="C41" s="94"/>
      <c r="D41" s="95"/>
      <c r="E41" s="95"/>
      <c r="F41" s="76"/>
      <c r="G41" s="18" t="s">
        <v>8</v>
      </c>
      <c r="H41" s="96" t="str">
        <f t="shared" si="21"/>
        <v>?</v>
      </c>
      <c r="I41" s="97" t="str">
        <f t="shared" si="9"/>
        <v>-</v>
      </c>
      <c r="J41" s="97" t="str">
        <f t="shared" si="22"/>
        <v>-</v>
      </c>
      <c r="K41" s="131" t="str">
        <f t="shared" si="10"/>
        <v>-</v>
      </c>
      <c r="L41" s="99"/>
      <c r="M41" s="100"/>
      <c r="N41" s="99"/>
      <c r="O41" s="98" t="str">
        <f t="shared" si="23"/>
        <v>-</v>
      </c>
      <c r="P41" s="98">
        <f t="shared" si="24"/>
        <v>0</v>
      </c>
      <c r="Q41" s="101" t="str">
        <f t="shared" si="11"/>
        <v>-</v>
      </c>
      <c r="R41" s="97">
        <f t="shared" si="25"/>
        <v>0</v>
      </c>
      <c r="S41" s="97" t="str">
        <f t="shared" si="13"/>
        <v>-</v>
      </c>
      <c r="U41" s="102">
        <f t="shared" si="26"/>
        <v>30.5</v>
      </c>
      <c r="V41" s="102">
        <f t="shared" si="5"/>
        <v>30.5</v>
      </c>
      <c r="W41" s="102">
        <f t="shared" si="14"/>
        <v>61</v>
      </c>
      <c r="X41" s="103">
        <f t="shared" si="15"/>
        <v>30.5</v>
      </c>
      <c r="Y41" s="104"/>
      <c r="Z41" s="106" t="str">
        <f t="shared" si="16"/>
        <v>-</v>
      </c>
      <c r="AA41" s="89" t="str">
        <f t="shared" si="17"/>
        <v>-</v>
      </c>
      <c r="AB41" s="105" t="str">
        <f t="shared" si="7"/>
        <v>-</v>
      </c>
      <c r="AC41" s="108"/>
      <c r="AD41" s="198">
        <f t="shared" si="20"/>
        <v>5.5</v>
      </c>
      <c r="AE41" s="122" t="s">
        <v>5</v>
      </c>
      <c r="AF41" s="198">
        <v>6</v>
      </c>
      <c r="AG41" s="199">
        <v>130</v>
      </c>
      <c r="AH41" s="200">
        <f t="shared" si="18"/>
        <v>6</v>
      </c>
      <c r="AI41" s="199">
        <v>130</v>
      </c>
      <c r="AJ41" s="200">
        <f t="shared" si="19"/>
        <v>6</v>
      </c>
    </row>
    <row r="42" spans="1:36" ht="15" customHeight="1" x14ac:dyDescent="0.3">
      <c r="A42" s="139">
        <f t="shared" si="8"/>
        <v>35</v>
      </c>
      <c r="B42" s="93"/>
      <c r="C42" s="94"/>
      <c r="D42" s="95"/>
      <c r="E42" s="95"/>
      <c r="F42" s="76"/>
      <c r="G42" s="18" t="s">
        <v>8</v>
      </c>
      <c r="H42" s="96" t="str">
        <f t="shared" si="21"/>
        <v>?</v>
      </c>
      <c r="I42" s="97" t="str">
        <f t="shared" si="9"/>
        <v>-</v>
      </c>
      <c r="J42" s="97" t="str">
        <f t="shared" si="22"/>
        <v>-</v>
      </c>
      <c r="K42" s="131" t="str">
        <f t="shared" si="10"/>
        <v>-</v>
      </c>
      <c r="L42" s="99"/>
      <c r="M42" s="100"/>
      <c r="N42" s="99"/>
      <c r="O42" s="98" t="str">
        <f t="shared" si="23"/>
        <v>-</v>
      </c>
      <c r="P42" s="98">
        <f t="shared" si="24"/>
        <v>0</v>
      </c>
      <c r="Q42" s="101" t="str">
        <f t="shared" si="11"/>
        <v>-</v>
      </c>
      <c r="R42" s="97">
        <f t="shared" si="25"/>
        <v>0</v>
      </c>
      <c r="S42" s="97" t="str">
        <f t="shared" si="13"/>
        <v>-</v>
      </c>
      <c r="U42" s="102">
        <f t="shared" si="26"/>
        <v>30.5</v>
      </c>
      <c r="V42" s="102">
        <f t="shared" si="5"/>
        <v>30.5</v>
      </c>
      <c r="W42" s="102">
        <f t="shared" si="14"/>
        <v>61</v>
      </c>
      <c r="X42" s="103">
        <f t="shared" si="15"/>
        <v>30.5</v>
      </c>
      <c r="Y42" s="104"/>
      <c r="Z42" s="106" t="str">
        <f t="shared" si="16"/>
        <v>-</v>
      </c>
      <c r="AA42" s="89" t="str">
        <f t="shared" si="17"/>
        <v>-</v>
      </c>
      <c r="AB42" s="105" t="str">
        <f t="shared" si="7"/>
        <v>-</v>
      </c>
      <c r="AC42" s="108"/>
      <c r="AD42" s="198">
        <f t="shared" si="20"/>
        <v>6</v>
      </c>
      <c r="AE42" s="122" t="s">
        <v>5</v>
      </c>
      <c r="AF42" s="198">
        <v>6.5</v>
      </c>
      <c r="AG42" s="199">
        <v>140</v>
      </c>
      <c r="AH42" s="200">
        <f t="shared" si="18"/>
        <v>6.5</v>
      </c>
      <c r="AI42" s="199">
        <v>140</v>
      </c>
      <c r="AJ42" s="200">
        <f t="shared" si="19"/>
        <v>6.5</v>
      </c>
    </row>
    <row r="43" spans="1:36" ht="15" customHeight="1" x14ac:dyDescent="0.3">
      <c r="A43" s="139">
        <f t="shared" si="8"/>
        <v>36</v>
      </c>
      <c r="B43" s="93"/>
      <c r="C43" s="94"/>
      <c r="D43" s="95"/>
      <c r="E43" s="95"/>
      <c r="F43" s="76"/>
      <c r="G43" s="18" t="s">
        <v>8</v>
      </c>
      <c r="H43" s="96" t="str">
        <f t="shared" si="21"/>
        <v>?</v>
      </c>
      <c r="I43" s="97" t="str">
        <f t="shared" si="9"/>
        <v>-</v>
      </c>
      <c r="J43" s="97" t="str">
        <f t="shared" si="22"/>
        <v>-</v>
      </c>
      <c r="K43" s="131" t="str">
        <f t="shared" si="10"/>
        <v>-</v>
      </c>
      <c r="L43" s="99"/>
      <c r="M43" s="100"/>
      <c r="N43" s="99"/>
      <c r="O43" s="98" t="str">
        <f t="shared" si="23"/>
        <v>-</v>
      </c>
      <c r="P43" s="98">
        <f t="shared" si="24"/>
        <v>0</v>
      </c>
      <c r="Q43" s="101" t="str">
        <f t="shared" si="11"/>
        <v>-</v>
      </c>
      <c r="R43" s="97">
        <f t="shared" si="25"/>
        <v>0</v>
      </c>
      <c r="S43" s="97" t="str">
        <f t="shared" si="13"/>
        <v>-</v>
      </c>
      <c r="U43" s="102">
        <f t="shared" si="26"/>
        <v>30.5</v>
      </c>
      <c r="V43" s="102">
        <f t="shared" si="5"/>
        <v>30.5</v>
      </c>
      <c r="W43" s="102">
        <f t="shared" si="14"/>
        <v>61</v>
      </c>
      <c r="X43" s="103">
        <f t="shared" si="15"/>
        <v>30.5</v>
      </c>
      <c r="Y43" s="104"/>
      <c r="Z43" s="106" t="str">
        <f t="shared" si="16"/>
        <v>-</v>
      </c>
      <c r="AA43" s="89" t="str">
        <f t="shared" si="17"/>
        <v>-</v>
      </c>
      <c r="AB43" s="105" t="str">
        <f t="shared" si="7"/>
        <v>-</v>
      </c>
      <c r="AC43" s="108"/>
      <c r="AD43" s="198">
        <f t="shared" si="20"/>
        <v>6.5</v>
      </c>
      <c r="AE43" s="122" t="s">
        <v>5</v>
      </c>
      <c r="AF43" s="198">
        <v>7</v>
      </c>
      <c r="AG43" s="199">
        <v>150</v>
      </c>
      <c r="AH43" s="200">
        <f t="shared" si="18"/>
        <v>7</v>
      </c>
      <c r="AI43" s="199">
        <v>150</v>
      </c>
      <c r="AJ43" s="200">
        <f t="shared" si="19"/>
        <v>7</v>
      </c>
    </row>
    <row r="44" spans="1:36" ht="15" customHeight="1" x14ac:dyDescent="0.3">
      <c r="A44" s="139">
        <f t="shared" si="8"/>
        <v>37</v>
      </c>
      <c r="B44" s="93"/>
      <c r="C44" s="94"/>
      <c r="D44" s="95"/>
      <c r="E44" s="95"/>
      <c r="F44" s="76"/>
      <c r="G44" s="18" t="s">
        <v>8</v>
      </c>
      <c r="H44" s="96" t="str">
        <f t="shared" si="21"/>
        <v>?</v>
      </c>
      <c r="I44" s="97" t="str">
        <f t="shared" si="9"/>
        <v>-</v>
      </c>
      <c r="J44" s="97" t="str">
        <f t="shared" si="22"/>
        <v>-</v>
      </c>
      <c r="K44" s="131" t="str">
        <f t="shared" si="10"/>
        <v>-</v>
      </c>
      <c r="L44" s="99"/>
      <c r="M44" s="100"/>
      <c r="N44" s="99"/>
      <c r="O44" s="98" t="str">
        <f t="shared" si="23"/>
        <v>-</v>
      </c>
      <c r="P44" s="98">
        <f t="shared" si="24"/>
        <v>0</v>
      </c>
      <c r="Q44" s="101" t="str">
        <f t="shared" si="11"/>
        <v>-</v>
      </c>
      <c r="R44" s="97">
        <f t="shared" si="25"/>
        <v>0</v>
      </c>
      <c r="S44" s="97" t="str">
        <f t="shared" si="13"/>
        <v>-</v>
      </c>
      <c r="U44" s="102">
        <f t="shared" si="26"/>
        <v>30.5</v>
      </c>
      <c r="V44" s="102">
        <f t="shared" si="5"/>
        <v>30.5</v>
      </c>
      <c r="W44" s="102">
        <f t="shared" si="14"/>
        <v>61</v>
      </c>
      <c r="X44" s="103">
        <f t="shared" si="15"/>
        <v>30.5</v>
      </c>
      <c r="Y44" s="104"/>
      <c r="Z44" s="106" t="str">
        <f t="shared" si="16"/>
        <v>-</v>
      </c>
      <c r="AA44" s="89" t="str">
        <f t="shared" si="17"/>
        <v>-</v>
      </c>
      <c r="AB44" s="105" t="str">
        <f t="shared" si="7"/>
        <v>-</v>
      </c>
      <c r="AC44" s="108"/>
      <c r="AD44" s="198">
        <f t="shared" si="20"/>
        <v>7</v>
      </c>
      <c r="AE44" s="122" t="s">
        <v>5</v>
      </c>
      <c r="AF44" s="198">
        <v>8</v>
      </c>
      <c r="AG44" s="199">
        <v>160</v>
      </c>
      <c r="AH44" s="200">
        <f t="shared" si="18"/>
        <v>8</v>
      </c>
      <c r="AI44" s="199">
        <v>160</v>
      </c>
      <c r="AJ44" s="200">
        <f t="shared" si="19"/>
        <v>8</v>
      </c>
    </row>
    <row r="45" spans="1:36" ht="15" customHeight="1" x14ac:dyDescent="0.3">
      <c r="A45" s="139">
        <f t="shared" si="8"/>
        <v>38</v>
      </c>
      <c r="B45" s="93"/>
      <c r="C45" s="94"/>
      <c r="D45" s="95"/>
      <c r="E45" s="95"/>
      <c r="F45" s="76"/>
      <c r="G45" s="18" t="s">
        <v>8</v>
      </c>
      <c r="H45" s="96" t="str">
        <f t="shared" si="21"/>
        <v>?</v>
      </c>
      <c r="I45" s="97" t="str">
        <f t="shared" si="9"/>
        <v>-</v>
      </c>
      <c r="J45" s="97" t="str">
        <f t="shared" si="22"/>
        <v>-</v>
      </c>
      <c r="K45" s="131" t="str">
        <f t="shared" si="10"/>
        <v>-</v>
      </c>
      <c r="L45" s="99"/>
      <c r="M45" s="100"/>
      <c r="N45" s="99"/>
      <c r="O45" s="98" t="str">
        <f t="shared" si="23"/>
        <v>-</v>
      </c>
      <c r="P45" s="98">
        <f t="shared" si="24"/>
        <v>0</v>
      </c>
      <c r="Q45" s="101" t="str">
        <f t="shared" si="11"/>
        <v>-</v>
      </c>
      <c r="R45" s="97">
        <f t="shared" si="25"/>
        <v>0</v>
      </c>
      <c r="S45" s="97" t="str">
        <f t="shared" si="13"/>
        <v>-</v>
      </c>
      <c r="U45" s="102">
        <f t="shared" si="26"/>
        <v>30.5</v>
      </c>
      <c r="V45" s="102">
        <f t="shared" si="5"/>
        <v>30.5</v>
      </c>
      <c r="W45" s="102">
        <f t="shared" si="14"/>
        <v>61</v>
      </c>
      <c r="X45" s="103">
        <f t="shared" si="15"/>
        <v>30.5</v>
      </c>
      <c r="Y45" s="104"/>
      <c r="Z45" s="106" t="str">
        <f t="shared" si="16"/>
        <v>-</v>
      </c>
      <c r="AA45" s="89" t="str">
        <f t="shared" si="17"/>
        <v>-</v>
      </c>
      <c r="AB45" s="105" t="str">
        <f t="shared" si="7"/>
        <v>-</v>
      </c>
      <c r="AC45" s="108"/>
      <c r="AD45" s="198">
        <f t="shared" si="20"/>
        <v>8</v>
      </c>
      <c r="AE45" s="122" t="s">
        <v>5</v>
      </c>
      <c r="AF45" s="198">
        <v>9</v>
      </c>
      <c r="AG45" s="199">
        <v>170</v>
      </c>
      <c r="AH45" s="200">
        <f t="shared" si="18"/>
        <v>9</v>
      </c>
      <c r="AI45" s="199">
        <v>170</v>
      </c>
      <c r="AJ45" s="200">
        <f t="shared" si="19"/>
        <v>9</v>
      </c>
    </row>
    <row r="46" spans="1:36" ht="15" customHeight="1" x14ac:dyDescent="0.3">
      <c r="A46" s="139">
        <f t="shared" si="8"/>
        <v>39</v>
      </c>
      <c r="B46" s="93"/>
      <c r="C46" s="94"/>
      <c r="D46" s="95"/>
      <c r="E46" s="95"/>
      <c r="F46" s="76"/>
      <c r="G46" s="18" t="s">
        <v>8</v>
      </c>
      <c r="H46" s="96" t="str">
        <f t="shared" si="21"/>
        <v>?</v>
      </c>
      <c r="I46" s="97" t="str">
        <f t="shared" si="9"/>
        <v>-</v>
      </c>
      <c r="J46" s="97" t="str">
        <f t="shared" si="22"/>
        <v>-</v>
      </c>
      <c r="K46" s="131" t="str">
        <f t="shared" si="10"/>
        <v>-</v>
      </c>
      <c r="L46" s="99"/>
      <c r="M46" s="100"/>
      <c r="N46" s="99"/>
      <c r="O46" s="98" t="str">
        <f t="shared" si="23"/>
        <v>-</v>
      </c>
      <c r="P46" s="98">
        <f t="shared" si="24"/>
        <v>0</v>
      </c>
      <c r="Q46" s="101" t="str">
        <f t="shared" si="11"/>
        <v>-</v>
      </c>
      <c r="R46" s="97">
        <f t="shared" si="25"/>
        <v>0</v>
      </c>
      <c r="S46" s="97" t="str">
        <f t="shared" si="13"/>
        <v>-</v>
      </c>
      <c r="U46" s="102">
        <f t="shared" si="26"/>
        <v>30.5</v>
      </c>
      <c r="V46" s="102">
        <f t="shared" si="5"/>
        <v>30.5</v>
      </c>
      <c r="W46" s="102">
        <f t="shared" si="14"/>
        <v>61</v>
      </c>
      <c r="X46" s="103">
        <f t="shared" si="15"/>
        <v>30.5</v>
      </c>
      <c r="Y46" s="104"/>
      <c r="Z46" s="106" t="str">
        <f t="shared" si="16"/>
        <v>-</v>
      </c>
      <c r="AA46" s="89" t="str">
        <f t="shared" si="17"/>
        <v>-</v>
      </c>
      <c r="AB46" s="105" t="str">
        <f t="shared" si="7"/>
        <v>-</v>
      </c>
      <c r="AC46" s="108"/>
      <c r="AD46" s="198">
        <f t="shared" si="20"/>
        <v>9</v>
      </c>
      <c r="AE46" s="122" t="s">
        <v>5</v>
      </c>
      <c r="AF46" s="198">
        <v>10</v>
      </c>
      <c r="AG46" s="199">
        <v>180</v>
      </c>
      <c r="AH46" s="200">
        <f t="shared" si="18"/>
        <v>10</v>
      </c>
      <c r="AI46" s="199">
        <v>180</v>
      </c>
      <c r="AJ46" s="200">
        <f t="shared" si="19"/>
        <v>10</v>
      </c>
    </row>
    <row r="47" spans="1:36" ht="15" customHeight="1" x14ac:dyDescent="0.3">
      <c r="A47" s="139">
        <f t="shared" si="8"/>
        <v>40</v>
      </c>
      <c r="B47" s="93"/>
      <c r="C47" s="94"/>
      <c r="D47" s="95"/>
      <c r="E47" s="95"/>
      <c r="F47" s="76"/>
      <c r="G47" s="18" t="s">
        <v>8</v>
      </c>
      <c r="H47" s="96" t="str">
        <f t="shared" si="21"/>
        <v>?</v>
      </c>
      <c r="I47" s="97" t="str">
        <f t="shared" si="9"/>
        <v>-</v>
      </c>
      <c r="J47" s="97" t="str">
        <f t="shared" si="22"/>
        <v>-</v>
      </c>
      <c r="K47" s="131" t="str">
        <f t="shared" si="10"/>
        <v>-</v>
      </c>
      <c r="L47" s="99"/>
      <c r="M47" s="100"/>
      <c r="N47" s="99"/>
      <c r="O47" s="98" t="str">
        <f t="shared" si="23"/>
        <v>-</v>
      </c>
      <c r="P47" s="98">
        <f t="shared" si="24"/>
        <v>0</v>
      </c>
      <c r="Q47" s="101" t="str">
        <f t="shared" si="11"/>
        <v>-</v>
      </c>
      <c r="R47" s="97">
        <f t="shared" si="25"/>
        <v>0</v>
      </c>
      <c r="S47" s="97" t="str">
        <f t="shared" si="13"/>
        <v>-</v>
      </c>
      <c r="U47" s="102">
        <f t="shared" si="26"/>
        <v>30.5</v>
      </c>
      <c r="V47" s="102">
        <f t="shared" si="5"/>
        <v>30.5</v>
      </c>
      <c r="W47" s="102">
        <f t="shared" si="14"/>
        <v>61</v>
      </c>
      <c r="X47" s="103">
        <f t="shared" si="15"/>
        <v>30.5</v>
      </c>
      <c r="Y47" s="104"/>
      <c r="Z47" s="106" t="str">
        <f t="shared" si="16"/>
        <v>-</v>
      </c>
      <c r="AA47" s="89" t="str">
        <f t="shared" si="17"/>
        <v>-</v>
      </c>
      <c r="AB47" s="105" t="str">
        <f t="shared" si="7"/>
        <v>-</v>
      </c>
      <c r="AC47" s="108"/>
      <c r="AD47" s="198">
        <f t="shared" si="20"/>
        <v>10</v>
      </c>
      <c r="AE47" s="122" t="s">
        <v>5</v>
      </c>
      <c r="AF47" s="198">
        <v>11</v>
      </c>
      <c r="AG47" s="199">
        <v>200</v>
      </c>
      <c r="AH47" s="200">
        <f t="shared" si="18"/>
        <v>11</v>
      </c>
      <c r="AI47" s="199">
        <v>200</v>
      </c>
      <c r="AJ47" s="200">
        <f t="shared" si="19"/>
        <v>11</v>
      </c>
    </row>
    <row r="48" spans="1:36" ht="15" customHeight="1" x14ac:dyDescent="0.3">
      <c r="A48" s="139">
        <f t="shared" si="8"/>
        <v>41</v>
      </c>
      <c r="B48" s="93"/>
      <c r="C48" s="94"/>
      <c r="D48" s="95"/>
      <c r="E48" s="95"/>
      <c r="F48" s="76"/>
      <c r="G48" s="18" t="s">
        <v>8</v>
      </c>
      <c r="H48" s="96" t="str">
        <f t="shared" si="21"/>
        <v>?</v>
      </c>
      <c r="I48" s="97" t="str">
        <f t="shared" si="9"/>
        <v>-</v>
      </c>
      <c r="J48" s="97" t="str">
        <f t="shared" si="22"/>
        <v>-</v>
      </c>
      <c r="K48" s="131" t="str">
        <f t="shared" si="10"/>
        <v>-</v>
      </c>
      <c r="L48" s="99"/>
      <c r="M48" s="100"/>
      <c r="N48" s="99"/>
      <c r="O48" s="98" t="str">
        <f t="shared" si="23"/>
        <v>-</v>
      </c>
      <c r="P48" s="98">
        <f t="shared" si="24"/>
        <v>0</v>
      </c>
      <c r="Q48" s="101" t="str">
        <f t="shared" si="11"/>
        <v>-</v>
      </c>
      <c r="R48" s="97">
        <f t="shared" si="25"/>
        <v>0</v>
      </c>
      <c r="S48" s="97" t="str">
        <f t="shared" si="13"/>
        <v>-</v>
      </c>
      <c r="U48" s="102">
        <f t="shared" si="26"/>
        <v>30.5</v>
      </c>
      <c r="V48" s="102">
        <f t="shared" si="5"/>
        <v>30.5</v>
      </c>
      <c r="W48" s="102">
        <f t="shared" si="14"/>
        <v>61</v>
      </c>
      <c r="X48" s="103">
        <f t="shared" si="15"/>
        <v>30.5</v>
      </c>
      <c r="Y48" s="104"/>
      <c r="Z48" s="106" t="str">
        <f t="shared" si="16"/>
        <v>-</v>
      </c>
      <c r="AA48" s="89" t="str">
        <f t="shared" si="17"/>
        <v>-</v>
      </c>
      <c r="AB48" s="105" t="str">
        <f t="shared" si="7"/>
        <v>-</v>
      </c>
      <c r="AC48" s="108"/>
      <c r="AD48" s="198">
        <f t="shared" si="20"/>
        <v>11</v>
      </c>
      <c r="AE48" s="122" t="s">
        <v>5</v>
      </c>
      <c r="AF48" s="198">
        <v>13</v>
      </c>
      <c r="AG48" s="199">
        <v>220</v>
      </c>
      <c r="AH48" s="200">
        <f t="shared" si="18"/>
        <v>13</v>
      </c>
      <c r="AI48" s="199">
        <v>220</v>
      </c>
      <c r="AJ48" s="200">
        <f t="shared" si="19"/>
        <v>13</v>
      </c>
    </row>
    <row r="49" spans="1:36" ht="15" customHeight="1" x14ac:dyDescent="0.3">
      <c r="A49" s="139">
        <f t="shared" si="8"/>
        <v>42</v>
      </c>
      <c r="B49" s="93"/>
      <c r="C49" s="94"/>
      <c r="D49" s="95"/>
      <c r="E49" s="95"/>
      <c r="F49" s="76"/>
      <c r="G49" s="18" t="s">
        <v>8</v>
      </c>
      <c r="H49" s="96" t="str">
        <f t="shared" si="21"/>
        <v>?</v>
      </c>
      <c r="I49" s="97" t="str">
        <f t="shared" si="9"/>
        <v>-</v>
      </c>
      <c r="J49" s="97" t="str">
        <f t="shared" si="22"/>
        <v>-</v>
      </c>
      <c r="K49" s="131" t="str">
        <f t="shared" si="10"/>
        <v>-</v>
      </c>
      <c r="L49" s="99"/>
      <c r="M49" s="100"/>
      <c r="N49" s="99"/>
      <c r="O49" s="98" t="str">
        <f t="shared" si="23"/>
        <v>-</v>
      </c>
      <c r="P49" s="98">
        <f t="shared" si="24"/>
        <v>0</v>
      </c>
      <c r="Q49" s="101" t="str">
        <f t="shared" si="11"/>
        <v>-</v>
      </c>
      <c r="R49" s="97">
        <f t="shared" si="25"/>
        <v>0</v>
      </c>
      <c r="S49" s="97" t="str">
        <f t="shared" si="13"/>
        <v>-</v>
      </c>
      <c r="U49" s="102">
        <f t="shared" si="26"/>
        <v>30.5</v>
      </c>
      <c r="V49" s="102">
        <f t="shared" si="5"/>
        <v>30.5</v>
      </c>
      <c r="W49" s="102">
        <f t="shared" si="14"/>
        <v>61</v>
      </c>
      <c r="X49" s="103">
        <f t="shared" si="15"/>
        <v>30.5</v>
      </c>
      <c r="Y49" s="104"/>
      <c r="Z49" s="106" t="str">
        <f t="shared" si="16"/>
        <v>-</v>
      </c>
      <c r="AA49" s="89" t="str">
        <f t="shared" si="17"/>
        <v>-</v>
      </c>
      <c r="AB49" s="105" t="str">
        <f t="shared" si="7"/>
        <v>-</v>
      </c>
      <c r="AC49" s="108"/>
      <c r="AD49" s="198">
        <f t="shared" si="20"/>
        <v>13</v>
      </c>
      <c r="AE49" s="122" t="s">
        <v>5</v>
      </c>
      <c r="AF49" s="198">
        <v>15</v>
      </c>
      <c r="AG49" s="199">
        <v>250</v>
      </c>
      <c r="AH49" s="200">
        <f t="shared" si="18"/>
        <v>15</v>
      </c>
      <c r="AI49" s="199">
        <v>250</v>
      </c>
      <c r="AJ49" s="200">
        <f t="shared" si="19"/>
        <v>15</v>
      </c>
    </row>
    <row r="50" spans="1:36" ht="15" customHeight="1" x14ac:dyDescent="0.3">
      <c r="A50" s="139">
        <f t="shared" si="8"/>
        <v>43</v>
      </c>
      <c r="B50" s="93"/>
      <c r="C50" s="94"/>
      <c r="D50" s="95"/>
      <c r="E50" s="95"/>
      <c r="F50" s="76"/>
      <c r="G50" s="18" t="s">
        <v>8</v>
      </c>
      <c r="H50" s="96" t="str">
        <f t="shared" si="21"/>
        <v>?</v>
      </c>
      <c r="I50" s="97" t="str">
        <f t="shared" si="9"/>
        <v>-</v>
      </c>
      <c r="J50" s="97" t="str">
        <f t="shared" si="22"/>
        <v>-</v>
      </c>
      <c r="K50" s="131" t="str">
        <f t="shared" si="10"/>
        <v>-</v>
      </c>
      <c r="L50" s="99"/>
      <c r="M50" s="100"/>
      <c r="N50" s="99"/>
      <c r="O50" s="98" t="str">
        <f t="shared" si="23"/>
        <v>-</v>
      </c>
      <c r="P50" s="98">
        <f t="shared" si="24"/>
        <v>0</v>
      </c>
      <c r="Q50" s="101" t="str">
        <f t="shared" si="11"/>
        <v>-</v>
      </c>
      <c r="R50" s="97">
        <f t="shared" si="25"/>
        <v>0</v>
      </c>
      <c r="S50" s="97" t="str">
        <f t="shared" si="13"/>
        <v>-</v>
      </c>
      <c r="U50" s="102">
        <f t="shared" si="26"/>
        <v>30.5</v>
      </c>
      <c r="V50" s="102">
        <f t="shared" si="5"/>
        <v>30.5</v>
      </c>
      <c r="W50" s="102">
        <f t="shared" si="14"/>
        <v>61</v>
      </c>
      <c r="X50" s="103">
        <f t="shared" si="15"/>
        <v>30.5</v>
      </c>
      <c r="Y50" s="104"/>
      <c r="Z50" s="106" t="str">
        <f t="shared" si="16"/>
        <v>-</v>
      </c>
      <c r="AA50" s="89" t="str">
        <f t="shared" si="17"/>
        <v>-</v>
      </c>
      <c r="AB50" s="105" t="str">
        <f t="shared" si="7"/>
        <v>-</v>
      </c>
      <c r="AC50" s="108"/>
      <c r="AD50" s="198">
        <f t="shared" si="20"/>
        <v>15</v>
      </c>
      <c r="AE50" s="122" t="s">
        <v>5</v>
      </c>
      <c r="AF50" s="198">
        <v>20</v>
      </c>
      <c r="AG50" s="199">
        <v>300</v>
      </c>
      <c r="AH50" s="200">
        <f t="shared" si="18"/>
        <v>20</v>
      </c>
      <c r="AI50" s="199">
        <v>300</v>
      </c>
      <c r="AJ50" s="200">
        <f t="shared" si="19"/>
        <v>20</v>
      </c>
    </row>
    <row r="51" spans="1:36" ht="15" customHeight="1" x14ac:dyDescent="0.3">
      <c r="A51" s="139">
        <f t="shared" si="8"/>
        <v>44</v>
      </c>
      <c r="B51" s="93"/>
      <c r="C51" s="94"/>
      <c r="D51" s="95"/>
      <c r="E51" s="95"/>
      <c r="F51" s="76"/>
      <c r="G51" s="18" t="s">
        <v>8</v>
      </c>
      <c r="H51" s="96" t="str">
        <f t="shared" si="21"/>
        <v>?</v>
      </c>
      <c r="I51" s="97" t="str">
        <f t="shared" si="9"/>
        <v>-</v>
      </c>
      <c r="J51" s="97" t="str">
        <f t="shared" si="22"/>
        <v>-</v>
      </c>
      <c r="K51" s="131" t="str">
        <f t="shared" si="10"/>
        <v>-</v>
      </c>
      <c r="L51" s="99"/>
      <c r="M51" s="100"/>
      <c r="N51" s="99"/>
      <c r="O51" s="98" t="str">
        <f t="shared" si="23"/>
        <v>-</v>
      </c>
      <c r="P51" s="98">
        <f t="shared" si="24"/>
        <v>0</v>
      </c>
      <c r="Q51" s="101" t="str">
        <f t="shared" si="11"/>
        <v>-</v>
      </c>
      <c r="R51" s="97">
        <f t="shared" si="25"/>
        <v>0</v>
      </c>
      <c r="S51" s="97" t="str">
        <f t="shared" si="13"/>
        <v>-</v>
      </c>
      <c r="U51" s="102">
        <f t="shared" si="26"/>
        <v>30.5</v>
      </c>
      <c r="V51" s="102">
        <f t="shared" si="5"/>
        <v>30.5</v>
      </c>
      <c r="W51" s="102">
        <f t="shared" si="14"/>
        <v>61</v>
      </c>
      <c r="X51" s="103">
        <f t="shared" si="15"/>
        <v>30.5</v>
      </c>
      <c r="Y51" s="104"/>
      <c r="Z51" s="106" t="str">
        <f t="shared" si="16"/>
        <v>-</v>
      </c>
      <c r="AA51" s="89" t="str">
        <f t="shared" si="17"/>
        <v>-</v>
      </c>
      <c r="AB51" s="105" t="str">
        <f t="shared" si="7"/>
        <v>-</v>
      </c>
      <c r="AC51" s="108"/>
      <c r="AD51" s="198">
        <f t="shared" si="20"/>
        <v>20</v>
      </c>
      <c r="AE51" s="122" t="s">
        <v>5</v>
      </c>
      <c r="AF51" s="198">
        <v>25</v>
      </c>
      <c r="AG51" s="199">
        <v>350</v>
      </c>
      <c r="AH51" s="200">
        <f t="shared" si="18"/>
        <v>0</v>
      </c>
      <c r="AI51" s="199">
        <v>350</v>
      </c>
      <c r="AJ51" s="200">
        <f t="shared" si="19"/>
        <v>25</v>
      </c>
    </row>
    <row r="52" spans="1:36" ht="15" customHeight="1" x14ac:dyDescent="0.3">
      <c r="A52" s="139">
        <f t="shared" si="8"/>
        <v>45</v>
      </c>
      <c r="B52" s="93"/>
      <c r="C52" s="94"/>
      <c r="D52" s="95"/>
      <c r="E52" s="95"/>
      <c r="F52" s="76"/>
      <c r="G52" s="18" t="s">
        <v>8</v>
      </c>
      <c r="H52" s="96" t="str">
        <f t="shared" si="21"/>
        <v>?</v>
      </c>
      <c r="I52" s="97" t="str">
        <f t="shared" si="9"/>
        <v>-</v>
      </c>
      <c r="J52" s="97" t="str">
        <f t="shared" si="22"/>
        <v>-</v>
      </c>
      <c r="K52" s="131" t="str">
        <f t="shared" si="10"/>
        <v>-</v>
      </c>
      <c r="L52" s="99"/>
      <c r="M52" s="100"/>
      <c r="N52" s="99"/>
      <c r="O52" s="98" t="str">
        <f t="shared" si="23"/>
        <v>-</v>
      </c>
      <c r="P52" s="98">
        <f t="shared" si="24"/>
        <v>0</v>
      </c>
      <c r="Q52" s="101" t="str">
        <f t="shared" si="11"/>
        <v>-</v>
      </c>
      <c r="R52" s="97">
        <f t="shared" si="25"/>
        <v>0</v>
      </c>
      <c r="S52" s="97" t="str">
        <f t="shared" si="13"/>
        <v>-</v>
      </c>
      <c r="U52" s="102">
        <f t="shared" si="26"/>
        <v>30.5</v>
      </c>
      <c r="V52" s="102">
        <f t="shared" si="5"/>
        <v>30.5</v>
      </c>
      <c r="W52" s="102">
        <f t="shared" si="14"/>
        <v>61</v>
      </c>
      <c r="X52" s="103">
        <f t="shared" si="15"/>
        <v>30.5</v>
      </c>
      <c r="Y52" s="104"/>
      <c r="Z52" s="106" t="str">
        <f t="shared" si="16"/>
        <v>-</v>
      </c>
      <c r="AA52" s="89" t="str">
        <f t="shared" si="17"/>
        <v>-</v>
      </c>
      <c r="AB52" s="105" t="str">
        <f t="shared" si="7"/>
        <v>-</v>
      </c>
    </row>
    <row r="53" spans="1:36" ht="15" customHeight="1" x14ac:dyDescent="0.3">
      <c r="A53" s="139">
        <f t="shared" si="8"/>
        <v>46</v>
      </c>
      <c r="B53" s="93"/>
      <c r="C53" s="94"/>
      <c r="D53" s="95"/>
      <c r="E53" s="95"/>
      <c r="F53" s="76"/>
      <c r="G53" s="18" t="s">
        <v>8</v>
      </c>
      <c r="H53" s="96" t="str">
        <f t="shared" si="21"/>
        <v>?</v>
      </c>
      <c r="I53" s="97" t="str">
        <f t="shared" si="9"/>
        <v>-</v>
      </c>
      <c r="J53" s="97" t="str">
        <f t="shared" si="22"/>
        <v>-</v>
      </c>
      <c r="K53" s="131" t="str">
        <f t="shared" si="10"/>
        <v>-</v>
      </c>
      <c r="L53" s="99"/>
      <c r="M53" s="100"/>
      <c r="N53" s="99"/>
      <c r="O53" s="98" t="str">
        <f t="shared" si="23"/>
        <v>-</v>
      </c>
      <c r="P53" s="98">
        <f t="shared" si="24"/>
        <v>0</v>
      </c>
      <c r="Q53" s="101" t="str">
        <f t="shared" si="11"/>
        <v>-</v>
      </c>
      <c r="R53" s="97">
        <f t="shared" si="25"/>
        <v>0</v>
      </c>
      <c r="S53" s="97" t="str">
        <f t="shared" si="13"/>
        <v>-</v>
      </c>
      <c r="U53" s="102">
        <f t="shared" si="26"/>
        <v>30.5</v>
      </c>
      <c r="V53" s="102">
        <f t="shared" si="5"/>
        <v>30.5</v>
      </c>
      <c r="W53" s="102">
        <f t="shared" si="14"/>
        <v>61</v>
      </c>
      <c r="X53" s="103">
        <f t="shared" si="15"/>
        <v>30.5</v>
      </c>
      <c r="Y53" s="104"/>
      <c r="Z53" s="106" t="str">
        <f t="shared" si="16"/>
        <v>-</v>
      </c>
      <c r="AA53" s="89" t="str">
        <f t="shared" si="17"/>
        <v>-</v>
      </c>
      <c r="AB53" s="105" t="str">
        <f t="shared" si="7"/>
        <v>-</v>
      </c>
    </row>
    <row r="54" spans="1:36" ht="15" customHeight="1" x14ac:dyDescent="0.3">
      <c r="A54" s="139">
        <f t="shared" si="8"/>
        <v>47</v>
      </c>
      <c r="B54" s="93"/>
      <c r="C54" s="94"/>
      <c r="D54" s="95"/>
      <c r="E54" s="95"/>
      <c r="F54" s="76"/>
      <c r="G54" s="18" t="s">
        <v>8</v>
      </c>
      <c r="H54" s="96" t="str">
        <f t="shared" si="21"/>
        <v>?</v>
      </c>
      <c r="I54" s="97" t="str">
        <f t="shared" si="9"/>
        <v>-</v>
      </c>
      <c r="J54" s="97" t="str">
        <f t="shared" si="22"/>
        <v>-</v>
      </c>
      <c r="K54" s="131" t="str">
        <f t="shared" si="10"/>
        <v>-</v>
      </c>
      <c r="L54" s="99"/>
      <c r="M54" s="100"/>
      <c r="N54" s="99"/>
      <c r="O54" s="98" t="str">
        <f t="shared" si="23"/>
        <v>-</v>
      </c>
      <c r="P54" s="98">
        <f t="shared" si="24"/>
        <v>0</v>
      </c>
      <c r="Q54" s="101" t="str">
        <f t="shared" si="11"/>
        <v>-</v>
      </c>
      <c r="R54" s="97">
        <f t="shared" si="25"/>
        <v>0</v>
      </c>
      <c r="S54" s="97" t="str">
        <f t="shared" si="13"/>
        <v>-</v>
      </c>
      <c r="U54" s="102">
        <f t="shared" si="26"/>
        <v>30.5</v>
      </c>
      <c r="V54" s="102">
        <f t="shared" si="5"/>
        <v>30.5</v>
      </c>
      <c r="W54" s="102">
        <f t="shared" si="14"/>
        <v>61</v>
      </c>
      <c r="X54" s="103">
        <f t="shared" si="15"/>
        <v>30.5</v>
      </c>
      <c r="Y54" s="104"/>
      <c r="Z54" s="106" t="str">
        <f t="shared" si="16"/>
        <v>-</v>
      </c>
      <c r="AA54" s="89" t="str">
        <f t="shared" si="17"/>
        <v>-</v>
      </c>
      <c r="AB54" s="105" t="str">
        <f t="shared" si="7"/>
        <v>-</v>
      </c>
    </row>
    <row r="55" spans="1:36" ht="15" customHeight="1" x14ac:dyDescent="0.3">
      <c r="A55" s="139">
        <f t="shared" si="8"/>
        <v>48</v>
      </c>
      <c r="B55" s="93"/>
      <c r="C55" s="94"/>
      <c r="D55" s="95"/>
      <c r="E55" s="95"/>
      <c r="F55" s="76"/>
      <c r="G55" s="18" t="s">
        <v>8</v>
      </c>
      <c r="H55" s="96" t="str">
        <f t="shared" si="21"/>
        <v>?</v>
      </c>
      <c r="I55" s="97" t="str">
        <f t="shared" si="9"/>
        <v>-</v>
      </c>
      <c r="J55" s="97" t="str">
        <f t="shared" si="22"/>
        <v>-</v>
      </c>
      <c r="K55" s="131" t="str">
        <f t="shared" si="10"/>
        <v>-</v>
      </c>
      <c r="L55" s="99"/>
      <c r="M55" s="100"/>
      <c r="N55" s="99"/>
      <c r="O55" s="98" t="str">
        <f t="shared" si="23"/>
        <v>-</v>
      </c>
      <c r="P55" s="98">
        <f t="shared" si="24"/>
        <v>0</v>
      </c>
      <c r="Q55" s="101" t="str">
        <f t="shared" si="11"/>
        <v>-</v>
      </c>
      <c r="R55" s="97">
        <f t="shared" si="25"/>
        <v>0</v>
      </c>
      <c r="S55" s="97" t="str">
        <f t="shared" si="13"/>
        <v>-</v>
      </c>
      <c r="U55" s="102">
        <f t="shared" si="26"/>
        <v>30.5</v>
      </c>
      <c r="V55" s="102">
        <f t="shared" si="5"/>
        <v>30.5</v>
      </c>
      <c r="W55" s="102">
        <f t="shared" si="14"/>
        <v>61</v>
      </c>
      <c r="X55" s="103">
        <f t="shared" si="15"/>
        <v>30.5</v>
      </c>
      <c r="Y55" s="104"/>
      <c r="Z55" s="106" t="str">
        <f t="shared" si="16"/>
        <v>-</v>
      </c>
      <c r="AA55" s="89" t="str">
        <f t="shared" si="17"/>
        <v>-</v>
      </c>
      <c r="AB55" s="105" t="str">
        <f t="shared" si="7"/>
        <v>-</v>
      </c>
    </row>
    <row r="56" spans="1:36" ht="15" customHeight="1" x14ac:dyDescent="0.3">
      <c r="A56" s="139">
        <f t="shared" si="8"/>
        <v>49</v>
      </c>
      <c r="B56" s="93"/>
      <c r="C56" s="94"/>
      <c r="D56" s="95"/>
      <c r="E56" s="95"/>
      <c r="F56" s="76"/>
      <c r="G56" s="18" t="s">
        <v>8</v>
      </c>
      <c r="H56" s="96" t="str">
        <f t="shared" si="21"/>
        <v>?</v>
      </c>
      <c r="I56" s="97" t="str">
        <f t="shared" si="9"/>
        <v>-</v>
      </c>
      <c r="J56" s="97" t="str">
        <f t="shared" si="22"/>
        <v>-</v>
      </c>
      <c r="K56" s="131" t="str">
        <f t="shared" si="10"/>
        <v>-</v>
      </c>
      <c r="L56" s="99"/>
      <c r="M56" s="100"/>
      <c r="N56" s="99"/>
      <c r="O56" s="98" t="str">
        <f t="shared" si="23"/>
        <v>-</v>
      </c>
      <c r="P56" s="98">
        <f t="shared" si="24"/>
        <v>0</v>
      </c>
      <c r="Q56" s="101" t="str">
        <f t="shared" si="11"/>
        <v>-</v>
      </c>
      <c r="R56" s="97">
        <f t="shared" si="25"/>
        <v>0</v>
      </c>
      <c r="S56" s="97" t="str">
        <f t="shared" si="13"/>
        <v>-</v>
      </c>
      <c r="U56" s="102">
        <f t="shared" si="26"/>
        <v>30.5</v>
      </c>
      <c r="V56" s="102">
        <f t="shared" si="5"/>
        <v>30.5</v>
      </c>
      <c r="W56" s="102">
        <f t="shared" si="14"/>
        <v>61</v>
      </c>
      <c r="X56" s="103">
        <f t="shared" si="15"/>
        <v>30.5</v>
      </c>
      <c r="Y56" s="104"/>
      <c r="Z56" s="106" t="str">
        <f t="shared" si="16"/>
        <v>-</v>
      </c>
      <c r="AA56" s="89" t="str">
        <f t="shared" si="17"/>
        <v>-</v>
      </c>
      <c r="AB56" s="105" t="str">
        <f t="shared" si="7"/>
        <v>-</v>
      </c>
      <c r="AC56" s="111"/>
    </row>
    <row r="57" spans="1:36" ht="15" customHeight="1" x14ac:dyDescent="0.3">
      <c r="A57" s="139">
        <f t="shared" si="8"/>
        <v>50</v>
      </c>
      <c r="B57" s="93"/>
      <c r="C57" s="94"/>
      <c r="D57" s="95"/>
      <c r="E57" s="95"/>
      <c r="F57" s="76"/>
      <c r="G57" s="18" t="s">
        <v>8</v>
      </c>
      <c r="H57" s="96" t="str">
        <f t="shared" si="21"/>
        <v>?</v>
      </c>
      <c r="I57" s="97" t="str">
        <f t="shared" si="9"/>
        <v>-</v>
      </c>
      <c r="J57" s="97" t="str">
        <f t="shared" si="22"/>
        <v>-</v>
      </c>
      <c r="K57" s="131" t="str">
        <f t="shared" si="10"/>
        <v>-</v>
      </c>
      <c r="L57" s="99"/>
      <c r="M57" s="100"/>
      <c r="N57" s="99"/>
      <c r="O57" s="98" t="str">
        <f t="shared" si="23"/>
        <v>-</v>
      </c>
      <c r="P57" s="98">
        <f t="shared" si="24"/>
        <v>0</v>
      </c>
      <c r="Q57" s="101" t="str">
        <f t="shared" si="11"/>
        <v>-</v>
      </c>
      <c r="R57" s="97">
        <f t="shared" si="25"/>
        <v>0</v>
      </c>
      <c r="S57" s="97" t="str">
        <f t="shared" si="13"/>
        <v>-</v>
      </c>
      <c r="U57" s="102">
        <f t="shared" si="26"/>
        <v>30.5</v>
      </c>
      <c r="V57" s="102">
        <f t="shared" si="5"/>
        <v>30.5</v>
      </c>
      <c r="W57" s="102">
        <f t="shared" si="14"/>
        <v>61</v>
      </c>
      <c r="X57" s="103">
        <f t="shared" si="15"/>
        <v>30.5</v>
      </c>
      <c r="Y57" s="104"/>
      <c r="Z57" s="106" t="str">
        <f t="shared" si="16"/>
        <v>-</v>
      </c>
      <c r="AA57" s="89" t="str">
        <f t="shared" si="17"/>
        <v>-</v>
      </c>
      <c r="AB57" s="105" t="str">
        <f t="shared" si="7"/>
        <v>-</v>
      </c>
      <c r="AC57" s="111"/>
    </row>
    <row r="58" spans="1:36" ht="15" customHeight="1" x14ac:dyDescent="0.3">
      <c r="A58" s="139">
        <f t="shared" si="8"/>
        <v>51</v>
      </c>
      <c r="B58" s="93"/>
      <c r="C58" s="94"/>
      <c r="D58" s="95"/>
      <c r="E58" s="95"/>
      <c r="F58" s="76"/>
      <c r="G58" s="18" t="s">
        <v>8</v>
      </c>
      <c r="H58" s="96" t="str">
        <f t="shared" si="21"/>
        <v>?</v>
      </c>
      <c r="I58" s="97" t="str">
        <f t="shared" si="9"/>
        <v>-</v>
      </c>
      <c r="J58" s="97" t="str">
        <f t="shared" si="22"/>
        <v>-</v>
      </c>
      <c r="K58" s="131" t="str">
        <f t="shared" si="10"/>
        <v>-</v>
      </c>
      <c r="L58" s="99"/>
      <c r="M58" s="100"/>
      <c r="N58" s="99"/>
      <c r="O58" s="98" t="str">
        <f t="shared" si="23"/>
        <v>-</v>
      </c>
      <c r="P58" s="98">
        <f t="shared" si="24"/>
        <v>0</v>
      </c>
      <c r="Q58" s="101" t="str">
        <f t="shared" si="11"/>
        <v>-</v>
      </c>
      <c r="R58" s="97">
        <f t="shared" si="25"/>
        <v>0</v>
      </c>
      <c r="S58" s="97" t="str">
        <f t="shared" si="13"/>
        <v>-</v>
      </c>
      <c r="U58" s="102">
        <f t="shared" si="26"/>
        <v>30.5</v>
      </c>
      <c r="V58" s="102">
        <f t="shared" si="5"/>
        <v>30.5</v>
      </c>
      <c r="W58" s="102">
        <f t="shared" si="14"/>
        <v>61</v>
      </c>
      <c r="X58" s="103">
        <f t="shared" si="15"/>
        <v>30.5</v>
      </c>
      <c r="Y58" s="104"/>
      <c r="Z58" s="106" t="str">
        <f t="shared" si="16"/>
        <v>-</v>
      </c>
      <c r="AA58" s="89" t="str">
        <f t="shared" si="17"/>
        <v>-</v>
      </c>
      <c r="AB58" s="105" t="str">
        <f t="shared" si="7"/>
        <v>-</v>
      </c>
      <c r="AC58" s="111"/>
    </row>
    <row r="59" spans="1:36" ht="15" customHeight="1" x14ac:dyDescent="0.3">
      <c r="A59" s="139">
        <f t="shared" si="8"/>
        <v>52</v>
      </c>
      <c r="B59" s="93"/>
      <c r="C59" s="94"/>
      <c r="D59" s="95"/>
      <c r="E59" s="95"/>
      <c r="F59" s="76"/>
      <c r="G59" s="18" t="s">
        <v>8</v>
      </c>
      <c r="H59" s="96" t="str">
        <f t="shared" si="21"/>
        <v>?</v>
      </c>
      <c r="I59" s="97" t="str">
        <f t="shared" si="9"/>
        <v>-</v>
      </c>
      <c r="J59" s="97" t="str">
        <f t="shared" si="22"/>
        <v>-</v>
      </c>
      <c r="K59" s="131" t="str">
        <f t="shared" si="10"/>
        <v>-</v>
      </c>
      <c r="L59" s="99"/>
      <c r="M59" s="100"/>
      <c r="N59" s="99"/>
      <c r="O59" s="98" t="str">
        <f t="shared" si="23"/>
        <v>-</v>
      </c>
      <c r="P59" s="98">
        <f t="shared" si="24"/>
        <v>0</v>
      </c>
      <c r="Q59" s="101" t="str">
        <f t="shared" si="11"/>
        <v>-</v>
      </c>
      <c r="R59" s="97">
        <f t="shared" si="25"/>
        <v>0</v>
      </c>
      <c r="S59" s="97" t="str">
        <f t="shared" si="13"/>
        <v>-</v>
      </c>
      <c r="U59" s="102">
        <f t="shared" si="26"/>
        <v>30.5</v>
      </c>
      <c r="V59" s="102">
        <f t="shared" si="5"/>
        <v>30.5</v>
      </c>
      <c r="W59" s="102">
        <f t="shared" si="14"/>
        <v>61</v>
      </c>
      <c r="X59" s="103">
        <f t="shared" si="15"/>
        <v>30.5</v>
      </c>
      <c r="Y59" s="104"/>
      <c r="Z59" s="106" t="str">
        <f t="shared" si="16"/>
        <v>-</v>
      </c>
      <c r="AA59" s="89" t="str">
        <f t="shared" si="17"/>
        <v>-</v>
      </c>
      <c r="AB59" s="105" t="str">
        <f t="shared" si="7"/>
        <v>-</v>
      </c>
      <c r="AC59" s="111"/>
    </row>
    <row r="60" spans="1:36" ht="15" customHeight="1" x14ac:dyDescent="0.3">
      <c r="A60" s="139">
        <f t="shared" si="8"/>
        <v>53</v>
      </c>
      <c r="B60" s="93"/>
      <c r="C60" s="94"/>
      <c r="D60" s="95"/>
      <c r="E60" s="95"/>
      <c r="F60" s="76"/>
      <c r="G60" s="18" t="s">
        <v>8</v>
      </c>
      <c r="H60" s="96" t="str">
        <f t="shared" si="21"/>
        <v>?</v>
      </c>
      <c r="I60" s="97" t="str">
        <f t="shared" si="9"/>
        <v>-</v>
      </c>
      <c r="J60" s="97" t="str">
        <f t="shared" si="22"/>
        <v>-</v>
      </c>
      <c r="K60" s="131" t="str">
        <f t="shared" si="10"/>
        <v>-</v>
      </c>
      <c r="L60" s="99"/>
      <c r="M60" s="100"/>
      <c r="N60" s="99"/>
      <c r="O60" s="98" t="str">
        <f t="shared" si="23"/>
        <v>-</v>
      </c>
      <c r="P60" s="98">
        <f t="shared" si="24"/>
        <v>0</v>
      </c>
      <c r="Q60" s="101" t="str">
        <f t="shared" si="11"/>
        <v>-</v>
      </c>
      <c r="R60" s="97">
        <f t="shared" si="25"/>
        <v>0</v>
      </c>
      <c r="S60" s="97" t="str">
        <f t="shared" si="13"/>
        <v>-</v>
      </c>
      <c r="U60" s="102">
        <f t="shared" si="26"/>
        <v>30.5</v>
      </c>
      <c r="V60" s="102">
        <f t="shared" si="5"/>
        <v>30.5</v>
      </c>
      <c r="W60" s="102">
        <f t="shared" si="14"/>
        <v>61</v>
      </c>
      <c r="X60" s="103">
        <f t="shared" si="15"/>
        <v>30.5</v>
      </c>
      <c r="Y60" s="104"/>
      <c r="Z60" s="106" t="str">
        <f t="shared" si="16"/>
        <v>-</v>
      </c>
      <c r="AA60" s="89" t="str">
        <f t="shared" si="17"/>
        <v>-</v>
      </c>
      <c r="AB60" s="105" t="str">
        <f t="shared" si="7"/>
        <v>-</v>
      </c>
      <c r="AC60" s="111"/>
    </row>
    <row r="61" spans="1:36" ht="15" customHeight="1" x14ac:dyDescent="0.3">
      <c r="A61" s="139">
        <f t="shared" si="8"/>
        <v>54</v>
      </c>
      <c r="B61" s="93"/>
      <c r="C61" s="94"/>
      <c r="D61" s="95"/>
      <c r="E61" s="95"/>
      <c r="F61" s="76"/>
      <c r="G61" s="18" t="s">
        <v>8</v>
      </c>
      <c r="H61" s="96" t="str">
        <f t="shared" si="21"/>
        <v>?</v>
      </c>
      <c r="I61" s="97" t="str">
        <f t="shared" si="9"/>
        <v>-</v>
      </c>
      <c r="J61" s="97" t="str">
        <f t="shared" si="22"/>
        <v>-</v>
      </c>
      <c r="K61" s="131" t="str">
        <f t="shared" si="10"/>
        <v>-</v>
      </c>
      <c r="L61" s="99"/>
      <c r="M61" s="100"/>
      <c r="N61" s="99"/>
      <c r="O61" s="98" t="str">
        <f t="shared" si="23"/>
        <v>-</v>
      </c>
      <c r="P61" s="98">
        <f t="shared" si="24"/>
        <v>0</v>
      </c>
      <c r="Q61" s="101" t="str">
        <f t="shared" si="11"/>
        <v>-</v>
      </c>
      <c r="R61" s="97">
        <f t="shared" si="25"/>
        <v>0</v>
      </c>
      <c r="S61" s="97" t="str">
        <f t="shared" si="13"/>
        <v>-</v>
      </c>
      <c r="U61" s="102">
        <f t="shared" si="26"/>
        <v>30.5</v>
      </c>
      <c r="V61" s="102">
        <f t="shared" si="5"/>
        <v>30.5</v>
      </c>
      <c r="W61" s="102">
        <f t="shared" si="14"/>
        <v>61</v>
      </c>
      <c r="X61" s="103">
        <f t="shared" si="15"/>
        <v>30.5</v>
      </c>
      <c r="Y61" s="104"/>
      <c r="Z61" s="106" t="str">
        <f t="shared" si="16"/>
        <v>-</v>
      </c>
      <c r="AA61" s="89" t="str">
        <f t="shared" si="17"/>
        <v>-</v>
      </c>
      <c r="AB61" s="105" t="str">
        <f t="shared" si="7"/>
        <v>-</v>
      </c>
      <c r="AC61" s="111"/>
    </row>
    <row r="62" spans="1:36" ht="15" customHeight="1" x14ac:dyDescent="0.3">
      <c r="A62" s="139">
        <f t="shared" si="8"/>
        <v>55</v>
      </c>
      <c r="B62" s="93"/>
      <c r="C62" s="94"/>
      <c r="D62" s="95"/>
      <c r="E62" s="95"/>
      <c r="F62" s="76"/>
      <c r="G62" s="18" t="s">
        <v>8</v>
      </c>
      <c r="H62" s="96" t="str">
        <f t="shared" si="21"/>
        <v>?</v>
      </c>
      <c r="I62" s="97" t="str">
        <f t="shared" si="9"/>
        <v>-</v>
      </c>
      <c r="J62" s="97" t="str">
        <f t="shared" si="22"/>
        <v>-</v>
      </c>
      <c r="K62" s="131" t="str">
        <f t="shared" si="10"/>
        <v>-</v>
      </c>
      <c r="L62" s="99"/>
      <c r="M62" s="100"/>
      <c r="N62" s="99"/>
      <c r="O62" s="98" t="str">
        <f t="shared" si="23"/>
        <v>-</v>
      </c>
      <c r="P62" s="98">
        <f t="shared" si="24"/>
        <v>0</v>
      </c>
      <c r="Q62" s="101" t="str">
        <f t="shared" si="11"/>
        <v>-</v>
      </c>
      <c r="R62" s="97">
        <f t="shared" si="25"/>
        <v>0</v>
      </c>
      <c r="S62" s="97" t="str">
        <f t="shared" si="13"/>
        <v>-</v>
      </c>
      <c r="U62" s="102">
        <f t="shared" si="26"/>
        <v>30.5</v>
      </c>
      <c r="V62" s="102">
        <f t="shared" si="5"/>
        <v>30.5</v>
      </c>
      <c r="W62" s="102">
        <f t="shared" si="14"/>
        <v>61</v>
      </c>
      <c r="X62" s="103">
        <f t="shared" si="15"/>
        <v>30.5</v>
      </c>
      <c r="Y62" s="104"/>
      <c r="Z62" s="106" t="str">
        <f t="shared" si="16"/>
        <v>-</v>
      </c>
      <c r="AA62" s="89" t="str">
        <f t="shared" si="17"/>
        <v>-</v>
      </c>
      <c r="AB62" s="105" t="str">
        <f t="shared" si="7"/>
        <v>-</v>
      </c>
      <c r="AC62" s="111"/>
    </row>
    <row r="63" spans="1:36" ht="15" customHeight="1" x14ac:dyDescent="0.3">
      <c r="A63" s="139">
        <f t="shared" si="8"/>
        <v>56</v>
      </c>
      <c r="B63" s="93"/>
      <c r="C63" s="94"/>
      <c r="D63" s="95"/>
      <c r="E63" s="95"/>
      <c r="F63" s="76"/>
      <c r="G63" s="18" t="s">
        <v>8</v>
      </c>
      <c r="H63" s="96" t="str">
        <f t="shared" si="21"/>
        <v>?</v>
      </c>
      <c r="I63" s="97" t="str">
        <f t="shared" si="9"/>
        <v>-</v>
      </c>
      <c r="J63" s="97" t="str">
        <f t="shared" si="22"/>
        <v>-</v>
      </c>
      <c r="K63" s="131" t="str">
        <f t="shared" si="10"/>
        <v>-</v>
      </c>
      <c r="L63" s="99"/>
      <c r="M63" s="100"/>
      <c r="N63" s="99"/>
      <c r="O63" s="98" t="str">
        <f t="shared" si="23"/>
        <v>-</v>
      </c>
      <c r="P63" s="98">
        <f t="shared" si="24"/>
        <v>0</v>
      </c>
      <c r="Q63" s="101" t="str">
        <f t="shared" si="11"/>
        <v>-</v>
      </c>
      <c r="R63" s="97">
        <f t="shared" si="25"/>
        <v>0</v>
      </c>
      <c r="S63" s="97" t="str">
        <f t="shared" si="13"/>
        <v>-</v>
      </c>
      <c r="U63" s="102">
        <f t="shared" si="26"/>
        <v>30.5</v>
      </c>
      <c r="V63" s="102">
        <f t="shared" si="5"/>
        <v>30.5</v>
      </c>
      <c r="W63" s="102">
        <f t="shared" si="14"/>
        <v>61</v>
      </c>
      <c r="X63" s="103">
        <f t="shared" si="15"/>
        <v>30.5</v>
      </c>
      <c r="Y63" s="104"/>
      <c r="Z63" s="106" t="str">
        <f t="shared" si="16"/>
        <v>-</v>
      </c>
      <c r="AA63" s="89" t="str">
        <f t="shared" si="17"/>
        <v>-</v>
      </c>
      <c r="AB63" s="105" t="str">
        <f t="shared" si="7"/>
        <v>-</v>
      </c>
      <c r="AC63" s="111"/>
    </row>
    <row r="64" spans="1:36" ht="15" customHeight="1" x14ac:dyDescent="0.3">
      <c r="A64" s="139">
        <f t="shared" si="8"/>
        <v>57</v>
      </c>
      <c r="B64" s="93"/>
      <c r="C64" s="94"/>
      <c r="D64" s="95"/>
      <c r="E64" s="95"/>
      <c r="F64" s="76"/>
      <c r="G64" s="18" t="s">
        <v>8</v>
      </c>
      <c r="H64" s="96" t="str">
        <f t="shared" si="21"/>
        <v>?</v>
      </c>
      <c r="I64" s="97" t="str">
        <f t="shared" si="9"/>
        <v>-</v>
      </c>
      <c r="J64" s="97" t="str">
        <f t="shared" si="22"/>
        <v>-</v>
      </c>
      <c r="K64" s="131" t="str">
        <f t="shared" si="10"/>
        <v>-</v>
      </c>
      <c r="L64" s="99"/>
      <c r="M64" s="100"/>
      <c r="N64" s="99"/>
      <c r="O64" s="98" t="str">
        <f t="shared" si="23"/>
        <v>-</v>
      </c>
      <c r="P64" s="98">
        <f t="shared" si="24"/>
        <v>0</v>
      </c>
      <c r="Q64" s="101" t="str">
        <f t="shared" si="11"/>
        <v>-</v>
      </c>
      <c r="R64" s="97">
        <f t="shared" si="25"/>
        <v>0</v>
      </c>
      <c r="S64" s="97" t="str">
        <f t="shared" si="13"/>
        <v>-</v>
      </c>
      <c r="U64" s="102">
        <f t="shared" si="26"/>
        <v>30.5</v>
      </c>
      <c r="V64" s="102">
        <f t="shared" si="5"/>
        <v>30.5</v>
      </c>
      <c r="W64" s="102">
        <f t="shared" si="14"/>
        <v>61</v>
      </c>
      <c r="X64" s="103">
        <f t="shared" si="15"/>
        <v>30.5</v>
      </c>
      <c r="Y64" s="104"/>
      <c r="Z64" s="106" t="str">
        <f t="shared" si="16"/>
        <v>-</v>
      </c>
      <c r="AA64" s="89" t="str">
        <f t="shared" si="17"/>
        <v>-</v>
      </c>
      <c r="AB64" s="105" t="str">
        <f t="shared" si="7"/>
        <v>-</v>
      </c>
      <c r="AC64" s="111"/>
    </row>
    <row r="65" spans="1:30" ht="15" customHeight="1" x14ac:dyDescent="0.3">
      <c r="A65" s="139">
        <f t="shared" si="8"/>
        <v>58</v>
      </c>
      <c r="B65" s="93"/>
      <c r="C65" s="94"/>
      <c r="D65" s="95"/>
      <c r="E65" s="95"/>
      <c r="F65" s="76"/>
      <c r="G65" s="18" t="s">
        <v>8</v>
      </c>
      <c r="H65" s="96" t="str">
        <f t="shared" si="21"/>
        <v>?</v>
      </c>
      <c r="I65" s="97" t="str">
        <f t="shared" si="9"/>
        <v>-</v>
      </c>
      <c r="J65" s="97" t="str">
        <f t="shared" si="22"/>
        <v>-</v>
      </c>
      <c r="K65" s="131" t="str">
        <f t="shared" si="10"/>
        <v>-</v>
      </c>
      <c r="L65" s="99"/>
      <c r="M65" s="100"/>
      <c r="N65" s="99"/>
      <c r="O65" s="98" t="str">
        <f t="shared" si="23"/>
        <v>-</v>
      </c>
      <c r="P65" s="98">
        <f t="shared" si="24"/>
        <v>0</v>
      </c>
      <c r="Q65" s="101" t="str">
        <f t="shared" si="11"/>
        <v>-</v>
      </c>
      <c r="R65" s="97">
        <f t="shared" si="25"/>
        <v>0</v>
      </c>
      <c r="S65" s="97" t="str">
        <f t="shared" si="13"/>
        <v>-</v>
      </c>
      <c r="U65" s="102">
        <f t="shared" si="26"/>
        <v>30.5</v>
      </c>
      <c r="V65" s="102">
        <f t="shared" si="5"/>
        <v>30.5</v>
      </c>
      <c r="W65" s="102">
        <f t="shared" si="14"/>
        <v>61</v>
      </c>
      <c r="X65" s="103">
        <f t="shared" si="15"/>
        <v>30.5</v>
      </c>
      <c r="Y65" s="104"/>
      <c r="Z65" s="106" t="str">
        <f t="shared" si="16"/>
        <v>-</v>
      </c>
      <c r="AA65" s="89" t="str">
        <f t="shared" si="17"/>
        <v>-</v>
      </c>
      <c r="AB65" s="105" t="str">
        <f t="shared" si="7"/>
        <v>-</v>
      </c>
      <c r="AC65" s="111"/>
    </row>
    <row r="66" spans="1:30" ht="15" customHeight="1" x14ac:dyDescent="0.3">
      <c r="A66" s="139">
        <f t="shared" si="8"/>
        <v>59</v>
      </c>
      <c r="B66" s="93"/>
      <c r="C66" s="94"/>
      <c r="D66" s="95"/>
      <c r="E66" s="95"/>
      <c r="F66" s="76"/>
      <c r="G66" s="18" t="s">
        <v>8</v>
      </c>
      <c r="H66" s="96" t="str">
        <f t="shared" si="21"/>
        <v>?</v>
      </c>
      <c r="I66" s="97" t="str">
        <f t="shared" si="9"/>
        <v>-</v>
      </c>
      <c r="J66" s="97" t="str">
        <f t="shared" si="22"/>
        <v>-</v>
      </c>
      <c r="K66" s="131" t="str">
        <f t="shared" si="10"/>
        <v>-</v>
      </c>
      <c r="L66" s="99"/>
      <c r="M66" s="100"/>
      <c r="N66" s="99"/>
      <c r="O66" s="98" t="str">
        <f t="shared" si="23"/>
        <v>-</v>
      </c>
      <c r="P66" s="98">
        <f t="shared" si="24"/>
        <v>0</v>
      </c>
      <c r="Q66" s="101" t="str">
        <f t="shared" si="11"/>
        <v>-</v>
      </c>
      <c r="R66" s="97">
        <f t="shared" si="25"/>
        <v>0</v>
      </c>
      <c r="S66" s="97" t="str">
        <f t="shared" si="13"/>
        <v>-</v>
      </c>
      <c r="U66" s="102">
        <f t="shared" si="26"/>
        <v>30.5</v>
      </c>
      <c r="V66" s="102">
        <f t="shared" si="5"/>
        <v>30.5</v>
      </c>
      <c r="W66" s="102">
        <f t="shared" si="14"/>
        <v>61</v>
      </c>
      <c r="X66" s="103">
        <f t="shared" si="15"/>
        <v>30.5</v>
      </c>
      <c r="Y66" s="104"/>
      <c r="Z66" s="106" t="str">
        <f t="shared" si="16"/>
        <v>-</v>
      </c>
      <c r="AA66" s="89" t="str">
        <f t="shared" si="17"/>
        <v>-</v>
      </c>
      <c r="AB66" s="105" t="str">
        <f t="shared" si="7"/>
        <v>-</v>
      </c>
      <c r="AC66" s="111"/>
    </row>
    <row r="67" spans="1:30" ht="15" customHeight="1" x14ac:dyDescent="0.3">
      <c r="A67" s="139">
        <f t="shared" si="8"/>
        <v>60</v>
      </c>
      <c r="B67" s="93"/>
      <c r="C67" s="94"/>
      <c r="D67" s="95"/>
      <c r="E67" s="95"/>
      <c r="F67" s="76"/>
      <c r="G67" s="18" t="s">
        <v>8</v>
      </c>
      <c r="H67" s="96" t="str">
        <f t="shared" si="21"/>
        <v>?</v>
      </c>
      <c r="I67" s="97" t="str">
        <f t="shared" si="9"/>
        <v>-</v>
      </c>
      <c r="J67" s="97" t="str">
        <f t="shared" si="22"/>
        <v>-</v>
      </c>
      <c r="K67" s="131" t="str">
        <f t="shared" si="10"/>
        <v>-</v>
      </c>
      <c r="L67" s="99"/>
      <c r="M67" s="100"/>
      <c r="N67" s="99"/>
      <c r="O67" s="98" t="str">
        <f t="shared" si="23"/>
        <v>-</v>
      </c>
      <c r="P67" s="98">
        <f t="shared" si="24"/>
        <v>0</v>
      </c>
      <c r="Q67" s="101" t="str">
        <f t="shared" si="11"/>
        <v>-</v>
      </c>
      <c r="R67" s="97">
        <f t="shared" si="25"/>
        <v>0</v>
      </c>
      <c r="S67" s="97" t="str">
        <f t="shared" si="13"/>
        <v>-</v>
      </c>
      <c r="U67" s="102">
        <f t="shared" si="26"/>
        <v>30.5</v>
      </c>
      <c r="V67" s="102">
        <f t="shared" si="5"/>
        <v>30.5</v>
      </c>
      <c r="W67" s="102">
        <f t="shared" si="14"/>
        <v>61</v>
      </c>
      <c r="X67" s="103">
        <f t="shared" si="15"/>
        <v>30.5</v>
      </c>
      <c r="Y67" s="104"/>
      <c r="Z67" s="106" t="str">
        <f t="shared" si="16"/>
        <v>-</v>
      </c>
      <c r="AA67" s="89" t="str">
        <f t="shared" si="17"/>
        <v>-</v>
      </c>
      <c r="AB67" s="105" t="str">
        <f t="shared" si="7"/>
        <v>-</v>
      </c>
      <c r="AC67" s="111"/>
    </row>
    <row r="68" spans="1:30" ht="15" customHeight="1" x14ac:dyDescent="0.3">
      <c r="AB68" s="115"/>
      <c r="AC68" s="115"/>
      <c r="AD68" s="115"/>
    </row>
    <row r="69" spans="1:30" ht="15" customHeight="1" x14ac:dyDescent="0.3">
      <c r="AB69" s="115"/>
      <c r="AC69" s="115"/>
      <c r="AD69" s="115"/>
    </row>
    <row r="70" spans="1:30" ht="15" customHeight="1" x14ac:dyDescent="0.3">
      <c r="AB70" s="115"/>
      <c r="AC70" s="115"/>
      <c r="AD70" s="115"/>
    </row>
    <row r="71" spans="1:30" ht="15" customHeight="1" x14ac:dyDescent="0.3">
      <c r="AB71" s="115"/>
      <c r="AC71" s="115"/>
      <c r="AD71" s="115"/>
    </row>
    <row r="72" spans="1:30" ht="15" customHeight="1" x14ac:dyDescent="0.3">
      <c r="AB72" s="115"/>
      <c r="AC72" s="115"/>
      <c r="AD72" s="115"/>
    </row>
    <row r="73" spans="1:30" ht="15" customHeight="1" x14ac:dyDescent="0.3">
      <c r="AB73" s="115"/>
      <c r="AC73" s="115"/>
      <c r="AD73" s="115"/>
    </row>
    <row r="74" spans="1:30" ht="15" customHeight="1" x14ac:dyDescent="0.3">
      <c r="AB74" s="115"/>
      <c r="AC74" s="115"/>
      <c r="AD74" s="115"/>
    </row>
    <row r="75" spans="1:30" ht="15" customHeight="1" x14ac:dyDescent="0.3">
      <c r="AB75" s="115"/>
      <c r="AC75" s="115"/>
      <c r="AD75" s="115"/>
    </row>
    <row r="76" spans="1:30" ht="15" customHeight="1" x14ac:dyDescent="0.3">
      <c r="AB76" s="115"/>
      <c r="AC76" s="115"/>
      <c r="AD76" s="115"/>
    </row>
    <row r="77" spans="1:30" ht="15" customHeight="1" x14ac:dyDescent="0.3">
      <c r="AB77" s="115"/>
      <c r="AC77" s="115"/>
      <c r="AD77" s="115"/>
    </row>
    <row r="78" spans="1:30" ht="15" customHeight="1" x14ac:dyDescent="0.3">
      <c r="AB78" s="115"/>
      <c r="AC78" s="115"/>
      <c r="AD78" s="115"/>
    </row>
    <row r="79" spans="1:30" ht="15" customHeight="1" x14ac:dyDescent="0.3">
      <c r="AB79" s="115"/>
      <c r="AC79" s="115"/>
      <c r="AD79" s="115"/>
    </row>
    <row r="80" spans="1:30" ht="15" customHeight="1" x14ac:dyDescent="0.3">
      <c r="AB80" s="115"/>
      <c r="AC80" s="115"/>
      <c r="AD80" s="115"/>
    </row>
    <row r="81" spans="28:30" ht="15" customHeight="1" x14ac:dyDescent="0.3">
      <c r="AB81" s="115"/>
      <c r="AC81" s="115"/>
      <c r="AD81" s="115"/>
    </row>
    <row r="82" spans="28:30" ht="15" customHeight="1" x14ac:dyDescent="0.3">
      <c r="AB82" s="115"/>
      <c r="AC82" s="115"/>
      <c r="AD82" s="115"/>
    </row>
    <row r="83" spans="28:30" ht="15" customHeight="1" x14ac:dyDescent="0.3">
      <c r="AB83" s="115"/>
      <c r="AC83" s="115"/>
      <c r="AD83" s="115"/>
    </row>
    <row r="84" spans="28:30" ht="15" customHeight="1" x14ac:dyDescent="0.3">
      <c r="AB84" s="115"/>
      <c r="AC84" s="115"/>
      <c r="AD84" s="115"/>
    </row>
    <row r="85" spans="28:30" ht="15" customHeight="1" x14ac:dyDescent="0.3">
      <c r="AB85" s="115"/>
      <c r="AC85" s="115"/>
      <c r="AD85" s="115"/>
    </row>
    <row r="86" spans="28:30" ht="15" customHeight="1" x14ac:dyDescent="0.3">
      <c r="AB86" s="115"/>
      <c r="AC86" s="115"/>
      <c r="AD86" s="115"/>
    </row>
    <row r="87" spans="28:30" ht="15" customHeight="1" x14ac:dyDescent="0.3">
      <c r="AB87" s="115"/>
      <c r="AC87" s="115"/>
      <c r="AD87" s="115"/>
    </row>
    <row r="88" spans="28:30" ht="15" customHeight="1" x14ac:dyDescent="0.3">
      <c r="AB88" s="115"/>
      <c r="AC88" s="115"/>
      <c r="AD88" s="115"/>
    </row>
    <row r="89" spans="28:30" ht="15" customHeight="1" x14ac:dyDescent="0.3">
      <c r="AB89" s="115"/>
      <c r="AC89" s="115"/>
      <c r="AD89" s="115"/>
    </row>
    <row r="90" spans="28:30" ht="15" customHeight="1" x14ac:dyDescent="0.3">
      <c r="AB90" s="115"/>
      <c r="AC90" s="115"/>
      <c r="AD90" s="115"/>
    </row>
    <row r="91" spans="28:30" ht="15" customHeight="1" x14ac:dyDescent="0.3">
      <c r="AB91" s="115"/>
      <c r="AC91" s="115"/>
      <c r="AD91" s="115"/>
    </row>
    <row r="92" spans="28:30" ht="15" customHeight="1" x14ac:dyDescent="0.3">
      <c r="AB92" s="115"/>
      <c r="AC92" s="115"/>
      <c r="AD92" s="115"/>
    </row>
    <row r="93" spans="28:30" ht="15" customHeight="1" x14ac:dyDescent="0.3">
      <c r="AB93" s="115"/>
      <c r="AC93" s="115"/>
      <c r="AD93" s="115"/>
    </row>
    <row r="94" spans="28:30" ht="15" customHeight="1" x14ac:dyDescent="0.3">
      <c r="AB94" s="115"/>
      <c r="AC94" s="115"/>
      <c r="AD94" s="115"/>
    </row>
    <row r="95" spans="28:30" ht="15" customHeight="1" x14ac:dyDescent="0.3">
      <c r="AB95" s="115"/>
      <c r="AC95" s="115"/>
      <c r="AD95" s="115"/>
    </row>
    <row r="96" spans="28:30" ht="15" customHeight="1" x14ac:dyDescent="0.3">
      <c r="AB96" s="115"/>
      <c r="AC96" s="115"/>
      <c r="AD96" s="115"/>
    </row>
    <row r="97" spans="28:30" ht="15" customHeight="1" x14ac:dyDescent="0.3">
      <c r="AB97" s="115"/>
      <c r="AC97" s="115"/>
      <c r="AD97" s="115"/>
    </row>
    <row r="98" spans="28:30" ht="15" customHeight="1" x14ac:dyDescent="0.3">
      <c r="AB98" s="115"/>
      <c r="AC98" s="115"/>
      <c r="AD98" s="115"/>
    </row>
    <row r="99" spans="28:30" ht="15" customHeight="1" x14ac:dyDescent="0.3">
      <c r="AB99" s="115"/>
      <c r="AC99" s="115"/>
      <c r="AD99" s="115"/>
    </row>
    <row r="100" spans="28:30" ht="15" customHeight="1" x14ac:dyDescent="0.3">
      <c r="AB100" s="115"/>
      <c r="AC100" s="115"/>
      <c r="AD100" s="115"/>
    </row>
    <row r="101" spans="28:30" ht="15" customHeight="1" x14ac:dyDescent="0.3">
      <c r="AB101" s="115"/>
      <c r="AC101" s="115"/>
      <c r="AD101" s="115"/>
    </row>
    <row r="102" spans="28:30" ht="15" customHeight="1" x14ac:dyDescent="0.3">
      <c r="AB102" s="115"/>
      <c r="AC102" s="115"/>
      <c r="AD102" s="115"/>
    </row>
    <row r="103" spans="28:30" ht="15" customHeight="1" x14ac:dyDescent="0.3">
      <c r="AB103" s="115"/>
      <c r="AC103" s="115"/>
      <c r="AD103" s="115"/>
    </row>
    <row r="104" spans="28:30" ht="15" customHeight="1" x14ac:dyDescent="0.3">
      <c r="AB104" s="115"/>
      <c r="AC104" s="115"/>
      <c r="AD104" s="115"/>
    </row>
    <row r="105" spans="28:30" ht="15" customHeight="1" x14ac:dyDescent="0.3">
      <c r="AB105" s="115"/>
      <c r="AC105" s="115"/>
      <c r="AD105" s="115"/>
    </row>
    <row r="106" spans="28:30" ht="15" customHeight="1" x14ac:dyDescent="0.3">
      <c r="AB106" s="115"/>
      <c r="AC106" s="115"/>
      <c r="AD106" s="115"/>
    </row>
    <row r="107" spans="28:30" ht="15" customHeight="1" x14ac:dyDescent="0.3">
      <c r="AB107" s="115"/>
      <c r="AC107" s="115"/>
      <c r="AD107" s="115"/>
    </row>
    <row r="108" spans="28:30" ht="15" customHeight="1" x14ac:dyDescent="0.3">
      <c r="AB108" s="115"/>
      <c r="AC108" s="115"/>
      <c r="AD108" s="115"/>
    </row>
    <row r="109" spans="28:30" ht="15" customHeight="1" x14ac:dyDescent="0.3">
      <c r="AB109" s="115"/>
      <c r="AC109" s="115"/>
      <c r="AD109" s="115"/>
    </row>
    <row r="110" spans="28:30" ht="15" customHeight="1" x14ac:dyDescent="0.3">
      <c r="AB110" s="115"/>
      <c r="AC110" s="115"/>
      <c r="AD110" s="115"/>
    </row>
    <row r="111" spans="28:30" ht="15" customHeight="1" x14ac:dyDescent="0.3">
      <c r="AB111" s="115"/>
      <c r="AC111" s="115"/>
      <c r="AD111" s="115"/>
    </row>
    <row r="112" spans="28:30" ht="15" customHeight="1" x14ac:dyDescent="0.3">
      <c r="AB112" s="115"/>
      <c r="AC112" s="115"/>
      <c r="AD112" s="115"/>
    </row>
    <row r="113" spans="28:30" ht="15" customHeight="1" x14ac:dyDescent="0.3">
      <c r="AB113" s="115"/>
      <c r="AC113" s="115"/>
      <c r="AD113" s="115"/>
    </row>
    <row r="114" spans="28:30" ht="15" customHeight="1" x14ac:dyDescent="0.3">
      <c r="AB114" s="115"/>
      <c r="AC114" s="115"/>
      <c r="AD114" s="115"/>
    </row>
    <row r="115" spans="28:30" ht="15" customHeight="1" x14ac:dyDescent="0.3">
      <c r="AB115" s="115"/>
      <c r="AC115" s="115"/>
      <c r="AD115" s="115"/>
    </row>
    <row r="116" spans="28:30" ht="15" customHeight="1" x14ac:dyDescent="0.3">
      <c r="AB116" s="115"/>
      <c r="AC116" s="115"/>
      <c r="AD116" s="115"/>
    </row>
    <row r="117" spans="28:30" ht="15" customHeight="1" x14ac:dyDescent="0.3">
      <c r="AB117" s="115"/>
      <c r="AC117" s="115"/>
      <c r="AD117" s="115"/>
    </row>
    <row r="118" spans="28:30" ht="15" customHeight="1" x14ac:dyDescent="0.3">
      <c r="AB118" s="115"/>
      <c r="AC118" s="115"/>
      <c r="AD118" s="115"/>
    </row>
    <row r="119" spans="28:30" ht="15" customHeight="1" x14ac:dyDescent="0.3">
      <c r="AB119" s="115"/>
      <c r="AC119" s="115"/>
      <c r="AD119" s="115"/>
    </row>
    <row r="120" spans="28:30" ht="15" customHeight="1" x14ac:dyDescent="0.3">
      <c r="AB120" s="115"/>
      <c r="AC120" s="115"/>
      <c r="AD120" s="115"/>
    </row>
    <row r="121" spans="28:30" ht="15" customHeight="1" x14ac:dyDescent="0.3">
      <c r="AB121" s="115"/>
      <c r="AC121" s="115"/>
      <c r="AD121" s="115"/>
    </row>
    <row r="122" spans="28:30" ht="15" customHeight="1" x14ac:dyDescent="0.3">
      <c r="AB122" s="115"/>
      <c r="AC122" s="115"/>
      <c r="AD122" s="115"/>
    </row>
    <row r="123" spans="28:30" ht="15" customHeight="1" x14ac:dyDescent="0.3">
      <c r="AB123" s="115"/>
      <c r="AC123" s="115"/>
      <c r="AD123" s="115"/>
    </row>
    <row r="124" spans="28:30" ht="15" customHeight="1" x14ac:dyDescent="0.3">
      <c r="AB124" s="115"/>
      <c r="AC124" s="115"/>
      <c r="AD124" s="115"/>
    </row>
    <row r="125" spans="28:30" ht="15" customHeight="1" x14ac:dyDescent="0.3">
      <c r="AB125" s="115"/>
      <c r="AC125" s="115"/>
      <c r="AD125" s="115"/>
    </row>
    <row r="126" spans="28:30" ht="15" customHeight="1" x14ac:dyDescent="0.3">
      <c r="AB126" s="115"/>
      <c r="AC126" s="115"/>
      <c r="AD126" s="115"/>
    </row>
    <row r="127" spans="28:30" ht="15" customHeight="1" x14ac:dyDescent="0.3">
      <c r="AB127" s="115"/>
      <c r="AC127" s="115"/>
      <c r="AD127" s="115"/>
    </row>
    <row r="128" spans="28:30" ht="15" customHeight="1" x14ac:dyDescent="0.3">
      <c r="AB128" s="115"/>
      <c r="AC128" s="115"/>
      <c r="AD128" s="115"/>
    </row>
    <row r="129" spans="28:30" ht="15" customHeight="1" x14ac:dyDescent="0.3">
      <c r="AB129" s="115"/>
      <c r="AC129" s="115"/>
      <c r="AD129" s="115"/>
    </row>
    <row r="130" spans="28:30" ht="15" customHeight="1" x14ac:dyDescent="0.3">
      <c r="AB130" s="115"/>
      <c r="AC130" s="115"/>
      <c r="AD130" s="115"/>
    </row>
    <row r="131" spans="28:30" ht="15" customHeight="1" x14ac:dyDescent="0.3">
      <c r="AB131" s="115"/>
      <c r="AC131" s="115"/>
      <c r="AD131" s="115"/>
    </row>
    <row r="132" spans="28:30" ht="15" customHeight="1" x14ac:dyDescent="0.3">
      <c r="AB132" s="115"/>
      <c r="AC132" s="115"/>
      <c r="AD132" s="115"/>
    </row>
    <row r="133" spans="28:30" ht="15" customHeight="1" x14ac:dyDescent="0.3">
      <c r="AB133" s="115"/>
      <c r="AC133" s="115"/>
      <c r="AD133" s="115"/>
    </row>
    <row r="134" spans="28:30" ht="15" customHeight="1" x14ac:dyDescent="0.3">
      <c r="AB134" s="115"/>
      <c r="AC134" s="115"/>
      <c r="AD134" s="115"/>
    </row>
    <row r="135" spans="28:30" ht="15" customHeight="1" x14ac:dyDescent="0.3">
      <c r="AB135" s="115"/>
      <c r="AC135" s="115"/>
      <c r="AD135" s="115"/>
    </row>
    <row r="136" spans="28:30" ht="15" customHeight="1" x14ac:dyDescent="0.3">
      <c r="AB136" s="115"/>
      <c r="AC136" s="115"/>
      <c r="AD136" s="115"/>
    </row>
  </sheetData>
  <mergeCells count="21">
    <mergeCell ref="B1:D1"/>
    <mergeCell ref="I1:K1"/>
    <mergeCell ref="S1:W1"/>
    <mergeCell ref="AD1:AF1"/>
    <mergeCell ref="B2:E3"/>
    <mergeCell ref="I2:K2"/>
    <mergeCell ref="S2:W2"/>
    <mergeCell ref="AD2:AF2"/>
    <mergeCell ref="S3:W3"/>
    <mergeCell ref="AD3:AF3"/>
    <mergeCell ref="AD5:AJ5"/>
    <mergeCell ref="G4:J4"/>
    <mergeCell ref="A5:S5"/>
    <mergeCell ref="U5:U7"/>
    <mergeCell ref="V5:V7"/>
    <mergeCell ref="W5:W7"/>
    <mergeCell ref="X5:X7"/>
    <mergeCell ref="A6:S6"/>
    <mergeCell ref="AD6:AF6"/>
    <mergeCell ref="AG6:AH6"/>
    <mergeCell ref="AI6:AJ6"/>
  </mergeCells>
  <conditionalFormatting sqref="R7:S7">
    <cfRule type="cellIs" dxfId="60" priority="12" operator="equal">
      <formula>"Art."</formula>
    </cfRule>
    <cfRule type="cellIs" dxfId="59" priority="13" operator="equal">
      <formula>"Art."</formula>
    </cfRule>
  </conditionalFormatting>
  <conditionalFormatting sqref="R7:S7">
    <cfRule type="cellIs" dxfId="58" priority="9" stopIfTrue="1" operator="equal">
      <formula>"D"</formula>
    </cfRule>
    <cfRule type="cellIs" dxfId="57" priority="10" stopIfTrue="1" operator="equal">
      <formula>"UP"</formula>
    </cfRule>
    <cfRule type="cellIs" dxfId="56" priority="11" stopIfTrue="1" operator="equal">
      <formula>"DP"</formula>
    </cfRule>
  </conditionalFormatting>
  <conditionalFormatting sqref="R7:S7">
    <cfRule type="cellIs" dxfId="55" priority="6" stopIfTrue="1" operator="equal">
      <formula>"A"</formula>
    </cfRule>
    <cfRule type="cellIs" dxfId="54" priority="7" stopIfTrue="1" operator="equal">
      <formula>"GK"</formula>
    </cfRule>
    <cfRule type="cellIs" dxfId="53" priority="8" stopIfTrue="1" operator="equal">
      <formula>"H"</formula>
    </cfRule>
  </conditionalFormatting>
  <conditionalFormatting sqref="X8:X67">
    <cfRule type="cellIs" dxfId="52" priority="3" operator="between">
      <formula>9</formula>
      <formula>10</formula>
    </cfRule>
    <cfRule type="cellIs" dxfId="51" priority="4" operator="greaterThan">
      <formula>10</formula>
    </cfRule>
    <cfRule type="cellIs" dxfId="50" priority="5" operator="lessThan">
      <formula>9</formula>
    </cfRule>
  </conditionalFormatting>
  <conditionalFormatting sqref="F18:F67">
    <cfRule type="cellIs" dxfId="49" priority="2" operator="greaterThan">
      <formula>$F$3</formula>
    </cfRule>
  </conditionalFormatting>
  <conditionalFormatting sqref="F8:F17">
    <cfRule type="cellIs" dxfId="48" priority="1" operator="greaterThan">
      <formula>$F$3</formula>
    </cfRule>
  </conditionalFormatting>
  <dataValidations count="2">
    <dataValidation type="list" allowBlank="1" showInputMessage="1" showErrorMessage="1" promptTitle="OFFICIEEL?" prompt="MAAK EEN KEUZE" sqref="G8:G67">
      <formula1>$G$1:$G$3</formula1>
    </dataValidation>
    <dataValidation type="list" allowBlank="1" showInputMessage="1" showErrorMessage="1" promptTitle="PK SPELSOORT EN KLASSE" prompt="MAAK EEN KEUZE" sqref="E1">
      <formula1>$AD$1:$AD$3</formula1>
    </dataValidation>
  </dataValidations>
  <printOptions horizontalCentered="1"/>
  <pageMargins left="0.19685039370078741" right="0.19685039370078741" top="0.98425196850393704" bottom="0.59055118110236227" header="0.39370078740157483" footer="0.39370078740157483"/>
  <pageSetup paperSize="9" scale="62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V136"/>
  <sheetViews>
    <sheetView zoomScaleNormal="100" workbookViewId="0">
      <selection activeCell="F19" sqref="F19"/>
    </sheetView>
  </sheetViews>
  <sheetFormatPr defaultColWidth="8.7265625" defaultRowHeight="15" customHeight="1" x14ac:dyDescent="0.3"/>
  <cols>
    <col min="1" max="1" width="2.6328125" style="73" customWidth="1"/>
    <col min="2" max="2" width="8.6328125" style="78" customWidth="1"/>
    <col min="3" max="5" width="20.6328125" style="74" customWidth="1"/>
    <col min="6" max="6" width="4.6328125" style="74" customWidth="1"/>
    <col min="7" max="7" width="2.6328125" style="74" customWidth="1"/>
    <col min="8" max="17" width="4.6328125" style="74" customWidth="1"/>
    <col min="18" max="19" width="5.6328125" style="74" customWidth="1"/>
    <col min="20" max="20" width="2.6328125" style="77" customWidth="1"/>
    <col min="21" max="24" width="5.6328125" style="78" customWidth="1"/>
    <col min="25" max="25" width="2.6328125" style="85" customWidth="1"/>
    <col min="26" max="26" width="4.6328125" style="85" customWidth="1"/>
    <col min="27" max="27" width="2.6328125" style="85" customWidth="1"/>
    <col min="28" max="34" width="4.6328125" style="85" customWidth="1"/>
    <col min="35" max="37" width="5.6328125" style="85" customWidth="1"/>
    <col min="38" max="38" width="4.6328125" style="85" customWidth="1"/>
    <col min="39" max="39" width="2.6328125" style="85" customWidth="1"/>
    <col min="40" max="47" width="4.6328125" style="85" customWidth="1"/>
    <col min="48" max="49" width="5.6328125" style="85" customWidth="1"/>
    <col min="50" max="50" width="4.6328125" style="85" customWidth="1"/>
    <col min="51" max="51" width="2.6328125" style="85" customWidth="1"/>
    <col min="52" max="59" width="4.6328125" style="85" customWidth="1"/>
    <col min="60" max="61" width="5.6328125" style="85" customWidth="1"/>
    <col min="62" max="62" width="4.6328125" style="85" customWidth="1"/>
    <col min="63" max="63" width="2.6328125" style="85" customWidth="1"/>
    <col min="64" max="64" width="4.6328125" style="85" customWidth="1"/>
    <col min="65" max="65" width="2.6328125" style="74" customWidth="1"/>
    <col min="66" max="67" width="10.6328125" style="74" customWidth="1"/>
    <col min="68" max="68" width="4.6328125" style="74" customWidth="1"/>
    <col min="69" max="69" width="2.6328125" style="74" customWidth="1"/>
    <col min="70" max="79" width="4.6328125" style="74" customWidth="1"/>
    <col min="80" max="16384" width="8.7265625" style="74"/>
  </cols>
  <sheetData>
    <row r="1" spans="1:74" ht="15" customHeight="1" x14ac:dyDescent="0.3">
      <c r="B1" s="222" t="s">
        <v>40</v>
      </c>
      <c r="C1" s="222"/>
      <c r="D1" s="222"/>
      <c r="E1" s="75" t="s">
        <v>48</v>
      </c>
      <c r="G1" s="118" t="s">
        <v>8</v>
      </c>
      <c r="H1" s="76"/>
      <c r="I1" s="223" t="s">
        <v>77</v>
      </c>
      <c r="J1" s="224"/>
      <c r="K1" s="224"/>
      <c r="S1" s="225" t="s">
        <v>36</v>
      </c>
      <c r="T1" s="225"/>
      <c r="U1" s="225"/>
      <c r="V1" s="225"/>
      <c r="W1" s="226"/>
      <c r="X1" s="79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O1" s="77"/>
      <c r="BP1" s="227" t="s">
        <v>49</v>
      </c>
      <c r="BQ1" s="227"/>
      <c r="BR1" s="227"/>
      <c r="BS1" s="119">
        <v>4</v>
      </c>
      <c r="BT1" s="205">
        <v>5</v>
      </c>
    </row>
    <row r="2" spans="1:74" ht="15" customHeight="1" x14ac:dyDescent="0.3">
      <c r="A2" s="74"/>
      <c r="B2" s="228" t="s">
        <v>81</v>
      </c>
      <c r="C2" s="228"/>
      <c r="D2" s="228"/>
      <c r="E2" s="228"/>
      <c r="F2" s="117"/>
      <c r="G2" s="118" t="s">
        <v>9</v>
      </c>
      <c r="H2" s="81"/>
      <c r="I2" s="223" t="s">
        <v>78</v>
      </c>
      <c r="J2" s="229"/>
      <c r="K2" s="229"/>
      <c r="S2" s="225" t="s">
        <v>35</v>
      </c>
      <c r="T2" s="225"/>
      <c r="U2" s="225"/>
      <c r="V2" s="225"/>
      <c r="W2" s="226"/>
      <c r="X2" s="82"/>
      <c r="Y2" s="83"/>
      <c r="Z2" s="83"/>
      <c r="AA2" s="191" t="s">
        <v>97</v>
      </c>
      <c r="AB2" s="192" t="s">
        <v>98</v>
      </c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O2" s="77"/>
      <c r="BP2" s="227" t="s">
        <v>48</v>
      </c>
      <c r="BQ2" s="227"/>
      <c r="BR2" s="227"/>
      <c r="BS2" s="119">
        <v>6</v>
      </c>
      <c r="BT2" s="205">
        <v>1.2</v>
      </c>
    </row>
    <row r="3" spans="1:74" ht="15" customHeight="1" x14ac:dyDescent="0.3">
      <c r="A3" s="116"/>
      <c r="B3" s="228"/>
      <c r="C3" s="228"/>
      <c r="D3" s="228"/>
      <c r="E3" s="228"/>
      <c r="F3" s="130">
        <f>VLOOKUP(E1,$BP$1:$BT$3,5,FALSE)</f>
        <v>1.2</v>
      </c>
      <c r="G3" s="118"/>
      <c r="S3" s="225" t="s">
        <v>79</v>
      </c>
      <c r="T3" s="225"/>
      <c r="U3" s="225"/>
      <c r="V3" s="225"/>
      <c r="W3" s="226"/>
      <c r="X3" s="84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O3" s="77"/>
      <c r="BP3" s="227"/>
      <c r="BQ3" s="227"/>
      <c r="BR3" s="227"/>
      <c r="BS3" s="119"/>
      <c r="BT3" s="120"/>
    </row>
    <row r="4" spans="1:74" ht="15" customHeight="1" x14ac:dyDescent="0.3">
      <c r="B4" s="74"/>
      <c r="G4" s="209" t="s">
        <v>82</v>
      </c>
      <c r="H4" s="209"/>
      <c r="I4" s="209"/>
      <c r="J4" s="210"/>
      <c r="K4" s="75">
        <v>6</v>
      </c>
      <c r="L4" s="123"/>
      <c r="Z4" s="78"/>
      <c r="AA4" s="74"/>
      <c r="AB4" s="233" t="s">
        <v>44</v>
      </c>
      <c r="AC4" s="233"/>
      <c r="AD4" s="233"/>
      <c r="AE4" s="234"/>
      <c r="AF4" s="75">
        <v>7</v>
      </c>
      <c r="AG4" s="78"/>
      <c r="AH4" s="78"/>
      <c r="AI4" s="86"/>
      <c r="AJ4" s="86"/>
      <c r="AK4" s="74"/>
      <c r="AL4" s="86"/>
      <c r="AM4" s="74"/>
      <c r="AN4" s="233" t="s">
        <v>45</v>
      </c>
      <c r="AO4" s="233"/>
      <c r="AP4" s="233"/>
      <c r="AQ4" s="234"/>
      <c r="AR4" s="75">
        <v>7</v>
      </c>
      <c r="AS4" s="74"/>
      <c r="AT4" s="74"/>
      <c r="AU4" s="74"/>
      <c r="AV4" s="74"/>
      <c r="AW4" s="74"/>
      <c r="AX4" s="74"/>
      <c r="AZ4" s="233" t="s">
        <v>80</v>
      </c>
      <c r="BA4" s="233"/>
      <c r="BB4" s="233"/>
      <c r="BC4" s="234"/>
      <c r="BD4" s="75">
        <v>7</v>
      </c>
      <c r="BE4" s="74"/>
      <c r="BF4" s="74"/>
      <c r="BG4" s="74"/>
      <c r="BH4" s="74"/>
      <c r="BI4" s="74"/>
      <c r="BJ4" s="74"/>
      <c r="BL4" s="74"/>
      <c r="BO4" s="77"/>
      <c r="BP4" s="121"/>
      <c r="BQ4" s="121"/>
      <c r="BR4" s="121"/>
      <c r="BS4" s="121"/>
      <c r="BT4" s="121"/>
      <c r="BU4" s="121"/>
      <c r="BV4" s="121"/>
    </row>
    <row r="5" spans="1:74" ht="15" customHeight="1" x14ac:dyDescent="0.3">
      <c r="A5" s="211" t="str">
        <f>CONCATENATE("UITSLAG VOORWEDSTRIJDEN"," ",E1)</f>
        <v>UITSLAG VOORWEDSTRIJDEN LIBRE  5e Klasse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U5" s="212" t="s">
        <v>16</v>
      </c>
      <c r="V5" s="213" t="s">
        <v>47</v>
      </c>
      <c r="W5" s="212" t="s">
        <v>3</v>
      </c>
      <c r="X5" s="216" t="s">
        <v>34</v>
      </c>
      <c r="Y5" s="21"/>
      <c r="Z5" s="190"/>
      <c r="AA5" s="87"/>
      <c r="AB5" s="230" t="s">
        <v>0</v>
      </c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88"/>
      <c r="AN5" s="231" t="s">
        <v>1</v>
      </c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1"/>
      <c r="AZ5" s="232" t="s">
        <v>7</v>
      </c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1"/>
      <c r="BL5" s="23" t="s">
        <v>51</v>
      </c>
      <c r="BO5" s="77"/>
      <c r="BP5" s="208" t="s">
        <v>112</v>
      </c>
      <c r="BQ5" s="208"/>
      <c r="BR5" s="208"/>
      <c r="BS5" s="208"/>
      <c r="BT5" s="208"/>
      <c r="BU5" s="208"/>
      <c r="BV5" s="208"/>
    </row>
    <row r="6" spans="1:74" ht="15" customHeight="1" x14ac:dyDescent="0.3">
      <c r="A6" s="211" t="str">
        <f>IF(ISBLANK(E1),"MAAK KEUZE SPELSOORT EN KLASSE IN KOLOM E1",E1)</f>
        <v>LIBRE  5e Klasse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U6" s="212"/>
      <c r="V6" s="214"/>
      <c r="W6" s="212"/>
      <c r="X6" s="217"/>
      <c r="Y6" s="21"/>
      <c r="Z6" s="19" t="s">
        <v>31</v>
      </c>
      <c r="AA6" s="90"/>
      <c r="AB6" s="19" t="s">
        <v>29</v>
      </c>
      <c r="AC6" s="19" t="s">
        <v>15</v>
      </c>
      <c r="AD6" s="19"/>
      <c r="AE6" s="19"/>
      <c r="AF6" s="19" t="s">
        <v>41</v>
      </c>
      <c r="AG6" s="19" t="s">
        <v>30</v>
      </c>
      <c r="AH6" s="19"/>
      <c r="AI6" s="91"/>
      <c r="AJ6" s="91" t="s">
        <v>12</v>
      </c>
      <c r="AK6" s="91" t="s">
        <v>11</v>
      </c>
      <c r="AL6" s="19" t="s">
        <v>31</v>
      </c>
      <c r="AM6" s="90"/>
      <c r="AN6" s="19" t="s">
        <v>29</v>
      </c>
      <c r="AO6" s="19" t="s">
        <v>15</v>
      </c>
      <c r="AP6" s="19"/>
      <c r="AQ6" s="19"/>
      <c r="AR6" s="19" t="s">
        <v>41</v>
      </c>
      <c r="AS6" s="19" t="s">
        <v>30</v>
      </c>
      <c r="AT6" s="19"/>
      <c r="AU6" s="91"/>
      <c r="AV6" s="91" t="s">
        <v>12</v>
      </c>
      <c r="AW6" s="91" t="s">
        <v>11</v>
      </c>
      <c r="AX6" s="19" t="s">
        <v>31</v>
      </c>
      <c r="AY6" s="21"/>
      <c r="AZ6" s="19" t="s">
        <v>29</v>
      </c>
      <c r="BA6" s="19" t="s">
        <v>15</v>
      </c>
      <c r="BB6" s="19"/>
      <c r="BC6" s="19"/>
      <c r="BD6" s="19" t="s">
        <v>41</v>
      </c>
      <c r="BE6" s="19" t="s">
        <v>30</v>
      </c>
      <c r="BF6" s="19"/>
      <c r="BG6" s="91"/>
      <c r="BH6" s="91" t="s">
        <v>12</v>
      </c>
      <c r="BI6" s="91" t="s">
        <v>11</v>
      </c>
      <c r="BJ6" s="19" t="s">
        <v>31</v>
      </c>
      <c r="BK6" s="21"/>
      <c r="BL6" s="19" t="s">
        <v>31</v>
      </c>
      <c r="BO6" s="77"/>
      <c r="BP6" s="219" t="s">
        <v>2</v>
      </c>
      <c r="BQ6" s="219"/>
      <c r="BR6" s="219"/>
      <c r="BS6" s="220" t="s">
        <v>46</v>
      </c>
      <c r="BT6" s="221"/>
      <c r="BU6" s="220" t="s">
        <v>114</v>
      </c>
      <c r="BV6" s="221"/>
    </row>
    <row r="7" spans="1:74" ht="15" customHeight="1" x14ac:dyDescent="0.3">
      <c r="A7" s="133" t="s">
        <v>17</v>
      </c>
      <c r="B7" s="134" t="s">
        <v>18</v>
      </c>
      <c r="C7" s="135" t="s">
        <v>19</v>
      </c>
      <c r="D7" s="136" t="s">
        <v>20</v>
      </c>
      <c r="E7" s="136" t="s">
        <v>52</v>
      </c>
      <c r="F7" s="134" t="s">
        <v>21</v>
      </c>
      <c r="G7" s="134" t="s">
        <v>37</v>
      </c>
      <c r="H7" s="134" t="s">
        <v>4</v>
      </c>
      <c r="I7" s="134" t="s">
        <v>22</v>
      </c>
      <c r="J7" s="134" t="s">
        <v>38</v>
      </c>
      <c r="K7" s="134" t="s">
        <v>50</v>
      </c>
      <c r="L7" s="134" t="s">
        <v>23</v>
      </c>
      <c r="M7" s="134" t="s">
        <v>4</v>
      </c>
      <c r="N7" s="134" t="s">
        <v>13</v>
      </c>
      <c r="O7" s="134" t="s">
        <v>50</v>
      </c>
      <c r="P7" s="134" t="s">
        <v>23</v>
      </c>
      <c r="Q7" s="137" t="s">
        <v>14</v>
      </c>
      <c r="R7" s="138" t="s">
        <v>25</v>
      </c>
      <c r="S7" s="138" t="s">
        <v>24</v>
      </c>
      <c r="U7" s="212"/>
      <c r="V7" s="215"/>
      <c r="W7" s="212"/>
      <c r="X7" s="218"/>
      <c r="Y7" s="21"/>
      <c r="Z7" s="20" t="s">
        <v>14</v>
      </c>
      <c r="AA7" s="90"/>
      <c r="AB7" s="20" t="s">
        <v>28</v>
      </c>
      <c r="AC7" s="20" t="s">
        <v>4</v>
      </c>
      <c r="AD7" s="22" t="s">
        <v>22</v>
      </c>
      <c r="AE7" s="22" t="s">
        <v>38</v>
      </c>
      <c r="AF7" s="20" t="s">
        <v>10</v>
      </c>
      <c r="AG7" s="20" t="s">
        <v>4</v>
      </c>
      <c r="AH7" s="20" t="s">
        <v>13</v>
      </c>
      <c r="AI7" s="92" t="s">
        <v>14</v>
      </c>
      <c r="AJ7" s="92" t="s">
        <v>6</v>
      </c>
      <c r="AK7" s="92" t="s">
        <v>14</v>
      </c>
      <c r="AL7" s="20" t="s">
        <v>14</v>
      </c>
      <c r="AM7" s="90"/>
      <c r="AN7" s="20" t="s">
        <v>28</v>
      </c>
      <c r="AO7" s="20" t="s">
        <v>4</v>
      </c>
      <c r="AP7" s="22" t="s">
        <v>22</v>
      </c>
      <c r="AQ7" s="22" t="s">
        <v>38</v>
      </c>
      <c r="AR7" s="20" t="s">
        <v>10</v>
      </c>
      <c r="AS7" s="20" t="s">
        <v>4</v>
      </c>
      <c r="AT7" s="20" t="s">
        <v>13</v>
      </c>
      <c r="AU7" s="92" t="s">
        <v>14</v>
      </c>
      <c r="AV7" s="92" t="s">
        <v>6</v>
      </c>
      <c r="AW7" s="92" t="s">
        <v>14</v>
      </c>
      <c r="AX7" s="20" t="s">
        <v>14</v>
      </c>
      <c r="AY7" s="21"/>
      <c r="AZ7" s="20" t="s">
        <v>28</v>
      </c>
      <c r="BA7" s="20" t="s">
        <v>4</v>
      </c>
      <c r="BB7" s="22" t="s">
        <v>22</v>
      </c>
      <c r="BC7" s="22" t="s">
        <v>38</v>
      </c>
      <c r="BD7" s="20" t="s">
        <v>10</v>
      </c>
      <c r="BE7" s="20" t="s">
        <v>4</v>
      </c>
      <c r="BF7" s="20" t="s">
        <v>13</v>
      </c>
      <c r="BG7" s="92" t="s">
        <v>14</v>
      </c>
      <c r="BH7" s="92" t="s">
        <v>6</v>
      </c>
      <c r="BI7" s="92" t="s">
        <v>14</v>
      </c>
      <c r="BJ7" s="20" t="s">
        <v>14</v>
      </c>
      <c r="BK7" s="21"/>
      <c r="BL7" s="20" t="s">
        <v>14</v>
      </c>
      <c r="BO7" s="77"/>
      <c r="BP7" s="203" t="s">
        <v>26</v>
      </c>
      <c r="BQ7" s="203"/>
      <c r="BR7" s="203" t="s">
        <v>27</v>
      </c>
      <c r="BS7" s="204" t="s">
        <v>6</v>
      </c>
      <c r="BT7" s="204" t="s">
        <v>113</v>
      </c>
      <c r="BU7" s="204" t="s">
        <v>6</v>
      </c>
      <c r="BV7" s="204" t="s">
        <v>113</v>
      </c>
    </row>
    <row r="8" spans="1:74" ht="15" customHeight="1" x14ac:dyDescent="0.3">
      <c r="A8" s="139">
        <v>1</v>
      </c>
      <c r="B8" s="177"/>
      <c r="C8" s="178"/>
      <c r="D8" s="179"/>
      <c r="E8" s="95"/>
      <c r="F8" s="76"/>
      <c r="G8" s="18" t="s">
        <v>8</v>
      </c>
      <c r="H8" s="96" t="str">
        <f t="shared" ref="H8:H39" si="0">IF(ISBLANK($E$1),"?",IF(ISNUMBER(F8),VLOOKUP(F8,$BP$8:$BV$58,VLOOKUP($E$1,$BP$1:$BT$4,4),TRUE),"?"))</f>
        <v>?</v>
      </c>
      <c r="I8" s="97" t="str">
        <f>IF(F8=0,"-",VLOOKUP(F8,$BP$8:$BV$40,1))</f>
        <v>-</v>
      </c>
      <c r="J8" s="97" t="str">
        <f t="shared" ref="J8:J39" si="1">IF(F8=0,"-",VLOOKUP(F8,$BP$8:$BV$58,3,TRUE))</f>
        <v>-</v>
      </c>
      <c r="K8" s="131" t="str">
        <f>IF(ISNUMBER(N8),$K$4,"-")</f>
        <v>-</v>
      </c>
      <c r="L8" s="187"/>
      <c r="M8" s="18"/>
      <c r="N8" s="188"/>
      <c r="O8" s="98" t="str">
        <f t="shared" ref="O8:O39" si="2">IF(ISBLANK(K8),0,K8)</f>
        <v>-</v>
      </c>
      <c r="P8" s="98">
        <f t="shared" ref="P8:P39" si="3">IF(ISBLANK(L8),0,L8)</f>
        <v>0</v>
      </c>
      <c r="Q8" s="101" t="str">
        <f>IF(ISBLANK(N8),"-",ROUNDDOWN(M8/N8,3))</f>
        <v>-</v>
      </c>
      <c r="R8" s="97">
        <f>IF(ISNUMBER(N8),IF(O8&gt;0,M8/(H8*O8)%,0),0)</f>
        <v>0</v>
      </c>
      <c r="S8" s="97" t="str">
        <f>IF(N8&gt;0,IF(G8="JA",Q8/J8%,IF(Q8/J8&gt;1,100,Q8/J8%)),"-")</f>
        <v>-</v>
      </c>
      <c r="U8" s="102">
        <f t="shared" ref="U8:U39" si="4">RANK(P8,$P$8:$P$67,0)+(COUNT($P$8:$P$67)+1-RANK(P8,$P$8:$P$67,0)-RANK(P8,$P$8:$P$67,1))/2</f>
        <v>30.5</v>
      </c>
      <c r="V8" s="102">
        <f t="shared" ref="V8:V39" si="5">RANK(R8,$R$8:$R$67,0)+(COUNT($R$8:$R$67)+1-RANK(R8,$R$8:$R$67,0)-RANK(R8,$R$8:$R$67,1))/2</f>
        <v>30.5</v>
      </c>
      <c r="W8" s="102">
        <f>U8+V8</f>
        <v>61</v>
      </c>
      <c r="X8" s="103">
        <f>RANK(W8,$W$8:$W$67,1)+(COUNT($W$8:$W$67)+1-RANK(W8,$W$8:$W$67,0)-RANK(W8,$W$8:$W$67,1))/2</f>
        <v>30.5</v>
      </c>
      <c r="Y8" s="104"/>
      <c r="Z8" s="106" t="str">
        <f t="shared" ref="Z8:Z20" si="6">IF(ISNUMBER(N8),IF(G8="JA",ROUNDDOWN(AVERAGE(F8,Q8),3),MAX(F8,Q8)),"-")</f>
        <v>-</v>
      </c>
      <c r="AA8" s="89" t="str">
        <f>IF(ISNUMBER(Z8),IF(ISNUMBER(Z8),IF(Z8&gt;=VLOOKUP($E$1,$BP$1:$BT$2,5,FALSE),"P","-"),"-"),"-")</f>
        <v>-</v>
      </c>
      <c r="AB8" s="105" t="str">
        <f t="shared" ref="AB8:AB67" si="7">IF(ISNUMBER(Z8),ROUNDDOWN(Z8,2),"-")</f>
        <v>-</v>
      </c>
      <c r="AC8" s="96" t="str">
        <f t="shared" ref="AC8:AC39" si="8">IF(ISNUMBER(AB8),VLOOKUP(AB8,$BP$8:$BV$58,VLOOKUP($E$1,$BP$1:$BT$4,4),TRUE),"-")</f>
        <v>-</v>
      </c>
      <c r="AD8" s="97" t="str">
        <f t="shared" ref="AD8:AD39" si="9">IF(ISNUMBER(AB8),VLOOKUP(AB8,$BP$8:$BV$40,5),"-")</f>
        <v>-</v>
      </c>
      <c r="AE8" s="97" t="str">
        <f t="shared" ref="AE8:AE39" si="10">IF(ISNUMBER(AB8),VLOOKUP(AB8,$BP$8:$BV$58,3,TRUE),"-")</f>
        <v>-</v>
      </c>
      <c r="AF8" s="131" t="str">
        <f>IF(ISNUMBER(AB8),$AF$4,"-")</f>
        <v>-</v>
      </c>
      <c r="AG8" s="18"/>
      <c r="AH8" s="107"/>
      <c r="AI8" s="101" t="str">
        <f>IF(ISNUMBER(AH8),ROUNDDOWN(AG8/AH8,3),"-")</f>
        <v>-</v>
      </c>
      <c r="AJ8" s="97">
        <f t="shared" ref="AJ8:AJ14" si="11">IF(ISNUMBER(AH8),IF(AC8="-",0,AG8/(AF8*AC8)%),0)</f>
        <v>0</v>
      </c>
      <c r="AK8" s="97" t="str">
        <f t="shared" ref="AK8:AK14" si="12">IF(AH8&gt;0,IF(AE8="-",0,(AG8/AH8)/AE8%),"-")</f>
        <v>-</v>
      </c>
      <c r="AL8" s="106" t="str">
        <f>IF(ISNUMBER(AH8),IF(G8="JA",ROUNDDOWN(AVERAGE(F8,Q8,AI8),3),MAX(F8,Q8,AI8)),"-")</f>
        <v>-</v>
      </c>
      <c r="AM8" s="89" t="str">
        <f>IF(ISNUMBER(AL8),IF(ISNUMBER(AL8),IF(AL8&gt;=VLOOKUP($E$1,$BP$1:$BT$2,5,FALSE),"P","-"),"-"),"-")</f>
        <v>-</v>
      </c>
      <c r="AN8" s="105" t="str">
        <f t="shared" ref="AN8:AN67" si="13">IF(ISNUMBER(AL8),ROUNDDOWN(AL8,2),"-")</f>
        <v>-</v>
      </c>
      <c r="AO8" s="96" t="str">
        <f t="shared" ref="AO8:AO39" si="14">IF(ISNUMBER(AN8),VLOOKUP(AN8,$BP$8:$BV$58,VLOOKUP($E$1,$BP$1:$BT$4,4),TRUE),"-")</f>
        <v>-</v>
      </c>
      <c r="AP8" s="97" t="str">
        <f t="shared" ref="AP8:AP39" si="15">IF(ISNUMBER(AN8),VLOOKUP(AN8,$BP$8:$BV$40,5),"-")</f>
        <v>-</v>
      </c>
      <c r="AQ8" s="97" t="str">
        <f t="shared" ref="AQ8:AQ39" si="16">IF(ISNUMBER(AN8),VLOOKUP(AN8,$BP$8:$BV$58,3,TRUE),"-")</f>
        <v>-</v>
      </c>
      <c r="AR8" s="131" t="str">
        <f>IF(ISNUMBER(AN8),$AR$4,"-")</f>
        <v>-</v>
      </c>
      <c r="AS8" s="18"/>
      <c r="AT8" s="107"/>
      <c r="AU8" s="101" t="str">
        <f>IF(ISNUMBER(AT8),ROUNDDOWN(AS8/AT8,3),"-")</f>
        <v>-</v>
      </c>
      <c r="AV8" s="97">
        <f>IF(ISNUMBER(AT8),AS8/(AR8*AO8)%,0)</f>
        <v>0</v>
      </c>
      <c r="AW8" s="97" t="str">
        <f>IF(AT8&gt;0,(AS8/AT8)/AQ8%,"-")</f>
        <v>-</v>
      </c>
      <c r="AX8" s="106" t="str">
        <f>IF(ISNUMBER(AT8),IF(G8="JA",ROUNDDOWN(AVERAGE(F8,Q8,AI8,AU8),3),MAX(F8,Q8,AI8,AU8)),"-")</f>
        <v>-</v>
      </c>
      <c r="AY8" s="89" t="str">
        <f>IF(ISNUMBER(AX8),IF(ISNUMBER(AX8),IF(AX8&gt;=VLOOKUP($E$1,$BP$1:$BT$2,5,FALSE),"P","-"),"-"),"-")</f>
        <v>-</v>
      </c>
      <c r="AZ8" s="105" t="str">
        <f t="shared" ref="AZ8:AZ67" si="17">IF(ISNUMBER(AX8),ROUNDDOWN(AX8,2),"-")</f>
        <v>-</v>
      </c>
      <c r="BA8" s="96" t="str">
        <f t="shared" ref="BA8:BA39" si="18">IF(ISNUMBER(AZ8),VLOOKUP(AZ8,$BP$8:$BV$58,VLOOKUP($E$1,$BP$1:$BT$4,4),TRUE),"-")</f>
        <v>-</v>
      </c>
      <c r="BB8" s="97" t="str">
        <f t="shared" ref="BB8:BB39" si="19">IF(ISNUMBER(AZ8),VLOOKUP(AZ8,$BP$8:$BV$40,5),"-")</f>
        <v>-</v>
      </c>
      <c r="BC8" s="97" t="str">
        <f t="shared" ref="BC8:BC39" si="20">IF(ISNUMBER(AZ8),VLOOKUP(AZ8,$BP$8:$BV$58,3,TRUE),"-")</f>
        <v>-</v>
      </c>
      <c r="BD8" s="131" t="str">
        <f>IF(ISNUMBER(AZ8),$BD$4,"-")</f>
        <v>-</v>
      </c>
      <c r="BE8" s="18"/>
      <c r="BF8" s="107"/>
      <c r="BG8" s="101" t="str">
        <f>IF(ISNUMBER(BF8),ROUNDDOWN(BE8/BF8,3),"-")</f>
        <v>-</v>
      </c>
      <c r="BH8" s="97">
        <f>IF(ISNUMBER(BF8),BE8/(BD8*BA8)%,0)</f>
        <v>0</v>
      </c>
      <c r="BI8" s="97" t="str">
        <f>IF(BF8&gt;0,(BE8/BF8)/BC8%,"-")</f>
        <v>-</v>
      </c>
      <c r="BJ8" s="106" t="str">
        <f>IF(ISNUMBER(BF8),IF(G8="JA",ROUNDDOWN(AVERAGE(F8,Q8,AI8,AU8,BG8),3),MAX(F8,Q8,AI8,AU8,BG8)),"-")</f>
        <v>-</v>
      </c>
      <c r="BK8" s="89" t="str">
        <f>IF(ISNUMBER(BJ8),IF(ISNUMBER(BJ8),IF(BJ8&gt;=VLOOKUP($E$1,$BP$1:$BT$2,5,FALSE),"P","-"),"-"),"-")</f>
        <v>-</v>
      </c>
      <c r="BL8" s="105" t="str">
        <f>IF(ISNUMBER(BJ8),ROUNDDOWN(BJ8,2),IF(ISNUMBER(AX8),ROUNDDOWN(AX8,2),IF(ISNUMBER(AL8),ROUNDDOWN(AL8,2),IF(ISNUMBER(Z8),ROUNDDOWN(Z8,2),IF(ISNUMBER(F8),ROUNDDOWN(F8,2),"-")))))</f>
        <v>-</v>
      </c>
      <c r="BM8" s="124" t="str">
        <f>IF(ISNUMBER(BL8),IF(BL8&gt;=VLOOKUP($E$1,$BP$1:$BT$2,5,FALSE),"P","-"),"-")</f>
        <v>-</v>
      </c>
      <c r="BN8" s="111"/>
      <c r="BO8" s="108"/>
      <c r="BP8" s="198">
        <v>0</v>
      </c>
      <c r="BQ8" s="122" t="s">
        <v>5</v>
      </c>
      <c r="BR8" s="198">
        <v>0.1</v>
      </c>
      <c r="BS8" s="201">
        <v>15</v>
      </c>
      <c r="BT8" s="200">
        <f>BP9</f>
        <v>0.1</v>
      </c>
      <c r="BU8" s="202">
        <v>15</v>
      </c>
      <c r="BV8" s="200">
        <f>BR8</f>
        <v>0.1</v>
      </c>
    </row>
    <row r="9" spans="1:74" ht="15" customHeight="1" x14ac:dyDescent="0.3">
      <c r="A9" s="139">
        <f t="shared" ref="A9:A40" si="21">IF(K9&gt;0,A8+1,A8)</f>
        <v>2</v>
      </c>
      <c r="B9" s="177"/>
      <c r="C9" s="178"/>
      <c r="D9" s="179"/>
      <c r="E9" s="95"/>
      <c r="F9" s="76"/>
      <c r="G9" s="18" t="s">
        <v>8</v>
      </c>
      <c r="H9" s="96" t="str">
        <f t="shared" si="0"/>
        <v>?</v>
      </c>
      <c r="I9" s="97" t="str">
        <f t="shared" ref="I9:I67" si="22">IF(F9=0,"-",VLOOKUP(F9,$BP$8:$BV$40,1))</f>
        <v>-</v>
      </c>
      <c r="J9" s="97" t="str">
        <f t="shared" si="1"/>
        <v>-</v>
      </c>
      <c r="K9" s="131" t="str">
        <f t="shared" ref="K9:K67" si="23">IF(ISNUMBER(G9),$K$4,"-")</f>
        <v>-</v>
      </c>
      <c r="L9" s="177"/>
      <c r="M9" s="18"/>
      <c r="N9" s="18"/>
      <c r="O9" s="98" t="str">
        <f t="shared" si="2"/>
        <v>-</v>
      </c>
      <c r="P9" s="98">
        <f t="shared" si="3"/>
        <v>0</v>
      </c>
      <c r="Q9" s="101" t="str">
        <f t="shared" ref="Q9:Q67" si="24">IF(ISBLANK(N9),"-",ROUNDDOWN(M9/N9,3))</f>
        <v>-</v>
      </c>
      <c r="R9" s="97">
        <f t="shared" ref="R9:R67" si="25">IF(ISNUMBER(N9),IF(O9&gt;0,M9/(H9*O9)%,0),0)</f>
        <v>0</v>
      </c>
      <c r="S9" s="97" t="str">
        <f t="shared" ref="S9:S67" si="26">IF(N9&gt;0,IF(G9="JA",Q9/J9%,IF(Q9/J9&gt;1,100,Q9/J9%)),"-")</f>
        <v>-</v>
      </c>
      <c r="U9" s="102">
        <f t="shared" si="4"/>
        <v>30.5</v>
      </c>
      <c r="V9" s="102">
        <f t="shared" si="5"/>
        <v>30.5</v>
      </c>
      <c r="W9" s="102">
        <f t="shared" ref="W9:W67" si="27">U9+V9</f>
        <v>61</v>
      </c>
      <c r="X9" s="103">
        <f t="shared" ref="X9:X67" si="28">RANK(W9,$W$8:$W$67,1)+(COUNT($W$8:$W$67)+1-RANK(W9,$W$8:$W$67,0)-RANK(W9,$W$8:$W$67,1))/2</f>
        <v>30.5</v>
      </c>
      <c r="Y9" s="104"/>
      <c r="Z9" s="106" t="str">
        <f t="shared" si="6"/>
        <v>-</v>
      </c>
      <c r="AA9" s="89" t="str">
        <f t="shared" ref="AA9:AA67" si="29">IF(ISNUMBER(Z9),IF(ISNUMBER(Z9),IF(Z9&gt;=VLOOKUP($E$1,$BP$1:$BT$2,5,FALSE),"P","-"),"-"),"-")</f>
        <v>-</v>
      </c>
      <c r="AB9" s="105" t="str">
        <f t="shared" si="7"/>
        <v>-</v>
      </c>
      <c r="AC9" s="96" t="str">
        <f t="shared" si="8"/>
        <v>-</v>
      </c>
      <c r="AD9" s="97" t="str">
        <f t="shared" si="9"/>
        <v>-</v>
      </c>
      <c r="AE9" s="97" t="str">
        <f t="shared" si="10"/>
        <v>-</v>
      </c>
      <c r="AF9" s="131" t="str">
        <f t="shared" ref="AF9:AF67" si="30">IF(ISNUMBER(AB9),$AF$4,"-")</f>
        <v>-</v>
      </c>
      <c r="AG9" s="18"/>
      <c r="AH9" s="107"/>
      <c r="AI9" s="101" t="str">
        <f t="shared" ref="AI9:AI67" si="31">IF(ISNUMBER(AH9),ROUNDDOWN(AG9/AH9,3),"-")</f>
        <v>-</v>
      </c>
      <c r="AJ9" s="97">
        <f t="shared" si="11"/>
        <v>0</v>
      </c>
      <c r="AK9" s="97" t="str">
        <f t="shared" si="12"/>
        <v>-</v>
      </c>
      <c r="AL9" s="106" t="str">
        <f t="shared" ref="AL9:AL67" si="32">IF(ISNUMBER(AH9),IF(G9="JA",ROUNDDOWN(AVERAGE(F9,Q9,AI9),3),MAX(F9,Q9,AI9)),"-")</f>
        <v>-</v>
      </c>
      <c r="AM9" s="89" t="str">
        <f t="shared" ref="AM9:AM67" si="33">IF(ISNUMBER(AL9),IF(ISNUMBER(AL9),IF(AL9&gt;=VLOOKUP($E$1,$BP$1:$BT$2,5,FALSE),"P","-"),"-"),"-")</f>
        <v>-</v>
      </c>
      <c r="AN9" s="105" t="str">
        <f t="shared" si="13"/>
        <v>-</v>
      </c>
      <c r="AO9" s="96" t="str">
        <f t="shared" si="14"/>
        <v>-</v>
      </c>
      <c r="AP9" s="97" t="str">
        <f t="shared" si="15"/>
        <v>-</v>
      </c>
      <c r="AQ9" s="97" t="str">
        <f t="shared" si="16"/>
        <v>-</v>
      </c>
      <c r="AR9" s="131" t="str">
        <f t="shared" ref="AR9:AR67" si="34">IF(ISNUMBER(AN9),$AR$4,"-")</f>
        <v>-</v>
      </c>
      <c r="AS9" s="18"/>
      <c r="AT9" s="107"/>
      <c r="AU9" s="101" t="str">
        <f t="shared" ref="AU9:AU67" si="35">IF(ISNUMBER(AT9),ROUNDDOWN(AS9/AT9,3),"-")</f>
        <v>-</v>
      </c>
      <c r="AV9" s="97">
        <f t="shared" ref="AV9:AV67" si="36">IF(ISNUMBER(AT9),AS9/(AR9*AO9)%,0)</f>
        <v>0</v>
      </c>
      <c r="AW9" s="97" t="str">
        <f t="shared" ref="AW9:AW67" si="37">IF(AT9&gt;0,(AS9/AT9)/AQ9%,"-")</f>
        <v>-</v>
      </c>
      <c r="AX9" s="106" t="str">
        <f t="shared" ref="AX9:AX67" si="38">IF(ISNUMBER(AT9),IF(G9="JA",ROUNDDOWN(AVERAGE(F9,Q9,AI9,AU9),3),MAX(F9,Q9,AI9,AU9)),"-")</f>
        <v>-</v>
      </c>
      <c r="AY9" s="89" t="str">
        <f t="shared" ref="AY9:AY67" si="39">IF(ISNUMBER(AX9),IF(ISNUMBER(AX9),IF(AX9&gt;=VLOOKUP($E$1,$BP$1:$BT$2,5,FALSE),"P","-"),"-"),"-")</f>
        <v>-</v>
      </c>
      <c r="AZ9" s="105" t="str">
        <f t="shared" si="17"/>
        <v>-</v>
      </c>
      <c r="BA9" s="96" t="str">
        <f t="shared" si="18"/>
        <v>-</v>
      </c>
      <c r="BB9" s="97" t="str">
        <f t="shared" si="19"/>
        <v>-</v>
      </c>
      <c r="BC9" s="97" t="str">
        <f t="shared" si="20"/>
        <v>-</v>
      </c>
      <c r="BD9" s="131" t="str">
        <f t="shared" ref="BD9:BD67" si="40">IF(ISNUMBER(AZ9),$BD$4,"-")</f>
        <v>-</v>
      </c>
      <c r="BE9" s="18"/>
      <c r="BF9" s="107"/>
      <c r="BG9" s="101" t="str">
        <f t="shared" ref="BG9:BG67" si="41">IF(ISNUMBER(BF9),ROUNDDOWN(BE9/BF9,3),"-")</f>
        <v>-</v>
      </c>
      <c r="BH9" s="97">
        <f t="shared" ref="BH9:BH67" si="42">IF(ISNUMBER(BF9),BE9/(BD9*BA9)%,0)</f>
        <v>0</v>
      </c>
      <c r="BI9" s="97" t="str">
        <f t="shared" ref="BI9:BI67" si="43">IF(BF9&gt;0,(BE9/BF9)/BC9%,"-")</f>
        <v>-</v>
      </c>
      <c r="BJ9" s="106" t="str">
        <f t="shared" ref="BJ9:BJ67" si="44">IF(ISNUMBER(BF9),IF(G9="JA",ROUNDDOWN(AVERAGE(F9,Q9,AI9,AU9,BG9),3),MAX(F9,Q9,AI9,AU9,BG9)),"-")</f>
        <v>-</v>
      </c>
      <c r="BK9" s="89" t="str">
        <f t="shared" ref="BK9:BK67" si="45">IF(ISNUMBER(BJ9),IF(ISNUMBER(BJ9),IF(BJ9&gt;=VLOOKUP($E$1,$BP$1:$BT$2,5,FALSE),"P","-"),"-"),"-")</f>
        <v>-</v>
      </c>
      <c r="BL9" s="105" t="str">
        <f t="shared" ref="BL9:BL67" si="46">IF(ISNUMBER(BJ9),ROUNDDOWN(BJ9,2),IF(ISNUMBER(AX9),ROUNDDOWN(AX9,2),IF(ISNUMBER(AL9),ROUNDDOWN(AL9,2),IF(ISNUMBER(Z9),ROUNDDOWN(Z9,2),IF(ISNUMBER(F9),ROUNDDOWN(F9,2),"-")))))</f>
        <v>-</v>
      </c>
      <c r="BM9" s="124" t="str">
        <f t="shared" ref="BM9:BM20" si="47">IF(ISNUMBER(BL9),IF(BL9&gt;=VLOOKUP($E$1,$BP$1:$BT$2,5,FALSE),"P","-"),"-")</f>
        <v>-</v>
      </c>
      <c r="BN9" s="111"/>
      <c r="BO9" s="108"/>
      <c r="BP9" s="198">
        <f>BR8</f>
        <v>0.1</v>
      </c>
      <c r="BQ9" s="122" t="s">
        <v>5</v>
      </c>
      <c r="BR9" s="198">
        <v>0.15</v>
      </c>
      <c r="BS9" s="201">
        <v>16</v>
      </c>
      <c r="BT9" s="200">
        <f t="shared" ref="BT9:BT51" si="48">BP10</f>
        <v>0.15</v>
      </c>
      <c r="BU9" s="202">
        <v>16</v>
      </c>
      <c r="BV9" s="200">
        <f t="shared" ref="BV9:BV51" si="49">BR9</f>
        <v>0.15</v>
      </c>
    </row>
    <row r="10" spans="1:74" ht="15" customHeight="1" x14ac:dyDescent="0.3">
      <c r="A10" s="139">
        <f t="shared" si="21"/>
        <v>3</v>
      </c>
      <c r="B10" s="180"/>
      <c r="C10" s="181"/>
      <c r="D10" s="94"/>
      <c r="E10" s="95"/>
      <c r="F10" s="182"/>
      <c r="G10" s="18" t="s">
        <v>8</v>
      </c>
      <c r="H10" s="96" t="str">
        <f t="shared" si="0"/>
        <v>?</v>
      </c>
      <c r="I10" s="97" t="str">
        <f t="shared" si="22"/>
        <v>-</v>
      </c>
      <c r="J10" s="97" t="str">
        <f t="shared" si="1"/>
        <v>-</v>
      </c>
      <c r="K10" s="131" t="str">
        <f t="shared" si="23"/>
        <v>-</v>
      </c>
      <c r="L10" s="187"/>
      <c r="M10" s="18"/>
      <c r="N10" s="189"/>
      <c r="O10" s="98" t="str">
        <f t="shared" si="2"/>
        <v>-</v>
      </c>
      <c r="P10" s="98">
        <f t="shared" si="3"/>
        <v>0</v>
      </c>
      <c r="Q10" s="101" t="str">
        <f t="shared" si="24"/>
        <v>-</v>
      </c>
      <c r="R10" s="97">
        <f t="shared" si="25"/>
        <v>0</v>
      </c>
      <c r="S10" s="97" t="str">
        <f t="shared" si="26"/>
        <v>-</v>
      </c>
      <c r="U10" s="102">
        <f t="shared" si="4"/>
        <v>30.5</v>
      </c>
      <c r="V10" s="102">
        <f t="shared" si="5"/>
        <v>30.5</v>
      </c>
      <c r="W10" s="102">
        <f t="shared" si="27"/>
        <v>61</v>
      </c>
      <c r="X10" s="103">
        <f t="shared" si="28"/>
        <v>30.5</v>
      </c>
      <c r="Y10" s="104"/>
      <c r="Z10" s="106" t="str">
        <f t="shared" si="6"/>
        <v>-</v>
      </c>
      <c r="AA10" s="89" t="str">
        <f t="shared" si="29"/>
        <v>-</v>
      </c>
      <c r="AB10" s="105" t="str">
        <f t="shared" si="7"/>
        <v>-</v>
      </c>
      <c r="AC10" s="96" t="str">
        <f t="shared" si="8"/>
        <v>-</v>
      </c>
      <c r="AD10" s="97" t="str">
        <f t="shared" si="9"/>
        <v>-</v>
      </c>
      <c r="AE10" s="97" t="str">
        <f t="shared" si="10"/>
        <v>-</v>
      </c>
      <c r="AF10" s="131" t="str">
        <f t="shared" si="30"/>
        <v>-</v>
      </c>
      <c r="AG10" s="18"/>
      <c r="AH10" s="107"/>
      <c r="AI10" s="101" t="str">
        <f t="shared" si="31"/>
        <v>-</v>
      </c>
      <c r="AJ10" s="97">
        <f t="shared" si="11"/>
        <v>0</v>
      </c>
      <c r="AK10" s="97" t="str">
        <f t="shared" si="12"/>
        <v>-</v>
      </c>
      <c r="AL10" s="106" t="str">
        <f t="shared" si="32"/>
        <v>-</v>
      </c>
      <c r="AM10" s="89" t="str">
        <f t="shared" si="33"/>
        <v>-</v>
      </c>
      <c r="AN10" s="105" t="str">
        <f t="shared" si="13"/>
        <v>-</v>
      </c>
      <c r="AO10" s="96" t="str">
        <f t="shared" si="14"/>
        <v>-</v>
      </c>
      <c r="AP10" s="97" t="str">
        <f t="shared" si="15"/>
        <v>-</v>
      </c>
      <c r="AQ10" s="97" t="str">
        <f t="shared" si="16"/>
        <v>-</v>
      </c>
      <c r="AR10" s="131" t="str">
        <f t="shared" si="34"/>
        <v>-</v>
      </c>
      <c r="AS10" s="18"/>
      <c r="AT10" s="107"/>
      <c r="AU10" s="101" t="str">
        <f t="shared" si="35"/>
        <v>-</v>
      </c>
      <c r="AV10" s="97">
        <f t="shared" si="36"/>
        <v>0</v>
      </c>
      <c r="AW10" s="97" t="str">
        <f t="shared" si="37"/>
        <v>-</v>
      </c>
      <c r="AX10" s="106" t="str">
        <f t="shared" si="38"/>
        <v>-</v>
      </c>
      <c r="AY10" s="89" t="str">
        <f t="shared" si="39"/>
        <v>-</v>
      </c>
      <c r="AZ10" s="105" t="str">
        <f t="shared" si="17"/>
        <v>-</v>
      </c>
      <c r="BA10" s="96" t="str">
        <f t="shared" si="18"/>
        <v>-</v>
      </c>
      <c r="BB10" s="97" t="str">
        <f t="shared" si="19"/>
        <v>-</v>
      </c>
      <c r="BC10" s="97" t="str">
        <f t="shared" si="20"/>
        <v>-</v>
      </c>
      <c r="BD10" s="131" t="str">
        <f t="shared" si="40"/>
        <v>-</v>
      </c>
      <c r="BE10" s="18"/>
      <c r="BF10" s="107"/>
      <c r="BG10" s="101" t="str">
        <f t="shared" si="41"/>
        <v>-</v>
      </c>
      <c r="BH10" s="97">
        <f t="shared" si="42"/>
        <v>0</v>
      </c>
      <c r="BI10" s="97" t="str">
        <f t="shared" si="43"/>
        <v>-</v>
      </c>
      <c r="BJ10" s="106" t="str">
        <f t="shared" si="44"/>
        <v>-</v>
      </c>
      <c r="BK10" s="89" t="str">
        <f t="shared" si="45"/>
        <v>-</v>
      </c>
      <c r="BL10" s="105" t="str">
        <f t="shared" si="46"/>
        <v>-</v>
      </c>
      <c r="BM10" s="124" t="str">
        <f t="shared" si="47"/>
        <v>-</v>
      </c>
      <c r="BN10" s="111"/>
      <c r="BO10" s="108"/>
      <c r="BP10" s="198">
        <f>BR9</f>
        <v>0.15</v>
      </c>
      <c r="BQ10" s="122" t="s">
        <v>5</v>
      </c>
      <c r="BR10" s="198">
        <v>0.2</v>
      </c>
      <c r="BS10" s="201">
        <v>17</v>
      </c>
      <c r="BT10" s="200">
        <f t="shared" si="48"/>
        <v>0.2</v>
      </c>
      <c r="BU10" s="202">
        <v>17</v>
      </c>
      <c r="BV10" s="200">
        <f t="shared" si="49"/>
        <v>0.2</v>
      </c>
    </row>
    <row r="11" spans="1:74" ht="15" customHeight="1" x14ac:dyDescent="0.3">
      <c r="A11" s="139">
        <f t="shared" si="21"/>
        <v>4</v>
      </c>
      <c r="B11" s="180"/>
      <c r="C11" s="181"/>
      <c r="D11" s="94"/>
      <c r="E11" s="95"/>
      <c r="F11" s="182"/>
      <c r="G11" s="18" t="s">
        <v>8</v>
      </c>
      <c r="H11" s="96" t="str">
        <f t="shared" si="0"/>
        <v>?</v>
      </c>
      <c r="I11" s="97" t="str">
        <f t="shared" si="22"/>
        <v>-</v>
      </c>
      <c r="J11" s="97" t="str">
        <f t="shared" si="1"/>
        <v>-</v>
      </c>
      <c r="K11" s="131" t="str">
        <f t="shared" si="23"/>
        <v>-</v>
      </c>
      <c r="L11" s="187"/>
      <c r="M11" s="188"/>
      <c r="N11" s="188"/>
      <c r="O11" s="98" t="str">
        <f t="shared" si="2"/>
        <v>-</v>
      </c>
      <c r="P11" s="98">
        <f t="shared" si="3"/>
        <v>0</v>
      </c>
      <c r="Q11" s="101" t="str">
        <f t="shared" si="24"/>
        <v>-</v>
      </c>
      <c r="R11" s="97">
        <f t="shared" si="25"/>
        <v>0</v>
      </c>
      <c r="S11" s="97" t="str">
        <f t="shared" si="26"/>
        <v>-</v>
      </c>
      <c r="U11" s="102">
        <f t="shared" si="4"/>
        <v>30.5</v>
      </c>
      <c r="V11" s="102">
        <f t="shared" si="5"/>
        <v>30.5</v>
      </c>
      <c r="W11" s="102">
        <f t="shared" si="27"/>
        <v>61</v>
      </c>
      <c r="X11" s="103">
        <f t="shared" si="28"/>
        <v>30.5</v>
      </c>
      <c r="Y11" s="104"/>
      <c r="Z11" s="106" t="str">
        <f t="shared" si="6"/>
        <v>-</v>
      </c>
      <c r="AA11" s="89" t="str">
        <f t="shared" si="29"/>
        <v>-</v>
      </c>
      <c r="AB11" s="105" t="str">
        <f t="shared" si="7"/>
        <v>-</v>
      </c>
      <c r="AC11" s="96" t="str">
        <f t="shared" si="8"/>
        <v>-</v>
      </c>
      <c r="AD11" s="97" t="str">
        <f t="shared" si="9"/>
        <v>-</v>
      </c>
      <c r="AE11" s="97" t="str">
        <f t="shared" si="10"/>
        <v>-</v>
      </c>
      <c r="AF11" s="131" t="str">
        <f t="shared" si="30"/>
        <v>-</v>
      </c>
      <c r="AG11" s="18"/>
      <c r="AH11" s="107"/>
      <c r="AI11" s="101" t="str">
        <f t="shared" si="31"/>
        <v>-</v>
      </c>
      <c r="AJ11" s="97">
        <f t="shared" si="11"/>
        <v>0</v>
      </c>
      <c r="AK11" s="97" t="str">
        <f t="shared" si="12"/>
        <v>-</v>
      </c>
      <c r="AL11" s="106" t="str">
        <f t="shared" si="32"/>
        <v>-</v>
      </c>
      <c r="AM11" s="89" t="str">
        <f t="shared" si="33"/>
        <v>-</v>
      </c>
      <c r="AN11" s="105" t="str">
        <f t="shared" si="13"/>
        <v>-</v>
      </c>
      <c r="AO11" s="96" t="str">
        <f t="shared" si="14"/>
        <v>-</v>
      </c>
      <c r="AP11" s="97" t="str">
        <f t="shared" si="15"/>
        <v>-</v>
      </c>
      <c r="AQ11" s="97" t="str">
        <f t="shared" si="16"/>
        <v>-</v>
      </c>
      <c r="AR11" s="131" t="str">
        <f t="shared" si="34"/>
        <v>-</v>
      </c>
      <c r="AS11" s="18"/>
      <c r="AT11" s="107"/>
      <c r="AU11" s="101" t="str">
        <f t="shared" si="35"/>
        <v>-</v>
      </c>
      <c r="AV11" s="97">
        <f t="shared" si="36"/>
        <v>0</v>
      </c>
      <c r="AW11" s="97" t="str">
        <f t="shared" si="37"/>
        <v>-</v>
      </c>
      <c r="AX11" s="106" t="str">
        <f t="shared" si="38"/>
        <v>-</v>
      </c>
      <c r="AY11" s="89" t="str">
        <f t="shared" si="39"/>
        <v>-</v>
      </c>
      <c r="AZ11" s="105" t="str">
        <f t="shared" si="17"/>
        <v>-</v>
      </c>
      <c r="BA11" s="96" t="str">
        <f t="shared" si="18"/>
        <v>-</v>
      </c>
      <c r="BB11" s="97" t="str">
        <f t="shared" si="19"/>
        <v>-</v>
      </c>
      <c r="BC11" s="97" t="str">
        <f t="shared" si="20"/>
        <v>-</v>
      </c>
      <c r="BD11" s="131" t="str">
        <f t="shared" si="40"/>
        <v>-</v>
      </c>
      <c r="BE11" s="18"/>
      <c r="BF11" s="107"/>
      <c r="BG11" s="101" t="str">
        <f t="shared" si="41"/>
        <v>-</v>
      </c>
      <c r="BH11" s="97">
        <f t="shared" si="42"/>
        <v>0</v>
      </c>
      <c r="BI11" s="97" t="str">
        <f t="shared" si="43"/>
        <v>-</v>
      </c>
      <c r="BJ11" s="106" t="str">
        <f t="shared" si="44"/>
        <v>-</v>
      </c>
      <c r="BK11" s="89" t="str">
        <f t="shared" si="45"/>
        <v>-</v>
      </c>
      <c r="BL11" s="105" t="str">
        <f t="shared" si="46"/>
        <v>-</v>
      </c>
      <c r="BM11" s="124" t="str">
        <f t="shared" si="47"/>
        <v>-</v>
      </c>
      <c r="BN11" s="111"/>
      <c r="BO11" s="108"/>
      <c r="BP11" s="198">
        <f t="shared" ref="BP11:BP51" si="50">BR10</f>
        <v>0.2</v>
      </c>
      <c r="BQ11" s="122" t="s">
        <v>5</v>
      </c>
      <c r="BR11" s="198">
        <v>0.25</v>
      </c>
      <c r="BS11" s="201">
        <v>18</v>
      </c>
      <c r="BT11" s="200">
        <f t="shared" si="48"/>
        <v>0.25</v>
      </c>
      <c r="BU11" s="202">
        <v>18</v>
      </c>
      <c r="BV11" s="200">
        <f t="shared" si="49"/>
        <v>0.25</v>
      </c>
    </row>
    <row r="12" spans="1:74" ht="15" customHeight="1" x14ac:dyDescent="0.3">
      <c r="A12" s="139">
        <f t="shared" si="21"/>
        <v>5</v>
      </c>
      <c r="B12" s="93"/>
      <c r="C12" s="94"/>
      <c r="D12" s="95"/>
      <c r="E12" s="95"/>
      <c r="F12" s="76"/>
      <c r="G12" s="18" t="s">
        <v>8</v>
      </c>
      <c r="H12" s="96" t="str">
        <f t="shared" si="0"/>
        <v>?</v>
      </c>
      <c r="I12" s="97" t="str">
        <f t="shared" si="22"/>
        <v>-</v>
      </c>
      <c r="J12" s="97" t="str">
        <f t="shared" si="1"/>
        <v>-</v>
      </c>
      <c r="K12" s="131" t="str">
        <f t="shared" si="23"/>
        <v>-</v>
      </c>
      <c r="L12" s="99"/>
      <c r="M12" s="99"/>
      <c r="N12" s="99"/>
      <c r="O12" s="98" t="str">
        <f t="shared" si="2"/>
        <v>-</v>
      </c>
      <c r="P12" s="98">
        <f t="shared" si="3"/>
        <v>0</v>
      </c>
      <c r="Q12" s="101" t="str">
        <f t="shared" si="24"/>
        <v>-</v>
      </c>
      <c r="R12" s="97">
        <f t="shared" si="25"/>
        <v>0</v>
      </c>
      <c r="S12" s="97" t="str">
        <f t="shared" si="26"/>
        <v>-</v>
      </c>
      <c r="U12" s="102">
        <f t="shared" si="4"/>
        <v>30.5</v>
      </c>
      <c r="V12" s="102">
        <f t="shared" si="5"/>
        <v>30.5</v>
      </c>
      <c r="W12" s="102">
        <f t="shared" si="27"/>
        <v>61</v>
      </c>
      <c r="X12" s="103">
        <f t="shared" si="28"/>
        <v>30.5</v>
      </c>
      <c r="Y12" s="104"/>
      <c r="Z12" s="106" t="str">
        <f t="shared" si="6"/>
        <v>-</v>
      </c>
      <c r="AA12" s="89" t="str">
        <f t="shared" si="29"/>
        <v>-</v>
      </c>
      <c r="AB12" s="105" t="str">
        <f t="shared" si="7"/>
        <v>-</v>
      </c>
      <c r="AC12" s="96" t="str">
        <f t="shared" si="8"/>
        <v>-</v>
      </c>
      <c r="AD12" s="97" t="str">
        <f t="shared" si="9"/>
        <v>-</v>
      </c>
      <c r="AE12" s="97" t="str">
        <f t="shared" si="10"/>
        <v>-</v>
      </c>
      <c r="AF12" s="131" t="str">
        <f t="shared" si="30"/>
        <v>-</v>
      </c>
      <c r="AG12" s="18"/>
      <c r="AH12" s="107"/>
      <c r="AI12" s="101" t="str">
        <f t="shared" si="31"/>
        <v>-</v>
      </c>
      <c r="AJ12" s="97">
        <f t="shared" si="11"/>
        <v>0</v>
      </c>
      <c r="AK12" s="97" t="str">
        <f t="shared" si="12"/>
        <v>-</v>
      </c>
      <c r="AL12" s="106" t="str">
        <f t="shared" si="32"/>
        <v>-</v>
      </c>
      <c r="AM12" s="89" t="str">
        <f t="shared" si="33"/>
        <v>-</v>
      </c>
      <c r="AN12" s="105" t="str">
        <f t="shared" si="13"/>
        <v>-</v>
      </c>
      <c r="AO12" s="96" t="str">
        <f t="shared" si="14"/>
        <v>-</v>
      </c>
      <c r="AP12" s="97" t="str">
        <f t="shared" si="15"/>
        <v>-</v>
      </c>
      <c r="AQ12" s="97" t="str">
        <f t="shared" si="16"/>
        <v>-</v>
      </c>
      <c r="AR12" s="131" t="str">
        <f t="shared" si="34"/>
        <v>-</v>
      </c>
      <c r="AS12" s="18"/>
      <c r="AT12" s="107"/>
      <c r="AU12" s="101" t="str">
        <f t="shared" si="35"/>
        <v>-</v>
      </c>
      <c r="AV12" s="97">
        <f t="shared" si="36"/>
        <v>0</v>
      </c>
      <c r="AW12" s="97" t="str">
        <f t="shared" si="37"/>
        <v>-</v>
      </c>
      <c r="AX12" s="106" t="str">
        <f t="shared" si="38"/>
        <v>-</v>
      </c>
      <c r="AY12" s="89" t="str">
        <f t="shared" si="39"/>
        <v>-</v>
      </c>
      <c r="AZ12" s="105" t="str">
        <f t="shared" si="17"/>
        <v>-</v>
      </c>
      <c r="BA12" s="96" t="str">
        <f t="shared" si="18"/>
        <v>-</v>
      </c>
      <c r="BB12" s="97" t="str">
        <f t="shared" si="19"/>
        <v>-</v>
      </c>
      <c r="BC12" s="97" t="str">
        <f t="shared" si="20"/>
        <v>-</v>
      </c>
      <c r="BD12" s="131" t="str">
        <f t="shared" si="40"/>
        <v>-</v>
      </c>
      <c r="BE12" s="18"/>
      <c r="BF12" s="107"/>
      <c r="BG12" s="101" t="str">
        <f t="shared" si="41"/>
        <v>-</v>
      </c>
      <c r="BH12" s="97">
        <f t="shared" si="42"/>
        <v>0</v>
      </c>
      <c r="BI12" s="97" t="str">
        <f t="shared" si="43"/>
        <v>-</v>
      </c>
      <c r="BJ12" s="106" t="str">
        <f t="shared" si="44"/>
        <v>-</v>
      </c>
      <c r="BK12" s="89" t="str">
        <f t="shared" si="45"/>
        <v>-</v>
      </c>
      <c r="BL12" s="105" t="str">
        <f t="shared" si="46"/>
        <v>-</v>
      </c>
      <c r="BM12" s="124" t="str">
        <f t="shared" si="47"/>
        <v>-</v>
      </c>
      <c r="BN12" s="111"/>
      <c r="BO12" s="108"/>
      <c r="BP12" s="198">
        <f t="shared" si="50"/>
        <v>0.25</v>
      </c>
      <c r="BQ12" s="122" t="s">
        <v>5</v>
      </c>
      <c r="BR12" s="198">
        <v>0.3</v>
      </c>
      <c r="BS12" s="201">
        <v>19</v>
      </c>
      <c r="BT12" s="200">
        <f t="shared" si="48"/>
        <v>0.3</v>
      </c>
      <c r="BU12" s="202">
        <v>19</v>
      </c>
      <c r="BV12" s="200">
        <f t="shared" si="49"/>
        <v>0.3</v>
      </c>
    </row>
    <row r="13" spans="1:74" ht="15" customHeight="1" x14ac:dyDescent="0.3">
      <c r="A13" s="139">
        <f t="shared" si="21"/>
        <v>6</v>
      </c>
      <c r="B13" s="93"/>
      <c r="C13" s="94"/>
      <c r="D13" s="95"/>
      <c r="E13" s="95"/>
      <c r="F13" s="76"/>
      <c r="G13" s="18" t="s">
        <v>8</v>
      </c>
      <c r="H13" s="96" t="str">
        <f t="shared" si="0"/>
        <v>?</v>
      </c>
      <c r="I13" s="97" t="str">
        <f t="shared" si="22"/>
        <v>-</v>
      </c>
      <c r="J13" s="97" t="str">
        <f t="shared" si="1"/>
        <v>-</v>
      </c>
      <c r="K13" s="131" t="str">
        <f t="shared" si="23"/>
        <v>-</v>
      </c>
      <c r="L13" s="187"/>
      <c r="M13" s="99"/>
      <c r="N13" s="99"/>
      <c r="O13" s="98" t="str">
        <f t="shared" si="2"/>
        <v>-</v>
      </c>
      <c r="P13" s="98">
        <f t="shared" si="3"/>
        <v>0</v>
      </c>
      <c r="Q13" s="101" t="str">
        <f t="shared" si="24"/>
        <v>-</v>
      </c>
      <c r="R13" s="97">
        <f t="shared" si="25"/>
        <v>0</v>
      </c>
      <c r="S13" s="97" t="str">
        <f t="shared" si="26"/>
        <v>-</v>
      </c>
      <c r="U13" s="102">
        <f t="shared" si="4"/>
        <v>30.5</v>
      </c>
      <c r="V13" s="102">
        <f t="shared" si="5"/>
        <v>30.5</v>
      </c>
      <c r="W13" s="102">
        <f t="shared" si="27"/>
        <v>61</v>
      </c>
      <c r="X13" s="103">
        <f t="shared" si="28"/>
        <v>30.5</v>
      </c>
      <c r="Y13" s="104"/>
      <c r="Z13" s="106" t="str">
        <f t="shared" si="6"/>
        <v>-</v>
      </c>
      <c r="AA13" s="89" t="str">
        <f t="shared" si="29"/>
        <v>-</v>
      </c>
      <c r="AB13" s="105" t="str">
        <f t="shared" si="7"/>
        <v>-</v>
      </c>
      <c r="AC13" s="96" t="str">
        <f t="shared" si="8"/>
        <v>-</v>
      </c>
      <c r="AD13" s="97" t="str">
        <f t="shared" si="9"/>
        <v>-</v>
      </c>
      <c r="AE13" s="97" t="str">
        <f t="shared" si="10"/>
        <v>-</v>
      </c>
      <c r="AF13" s="131" t="str">
        <f t="shared" si="30"/>
        <v>-</v>
      </c>
      <c r="AG13" s="18"/>
      <c r="AH13" s="107"/>
      <c r="AI13" s="101" t="str">
        <f t="shared" si="31"/>
        <v>-</v>
      </c>
      <c r="AJ13" s="97">
        <f t="shared" si="11"/>
        <v>0</v>
      </c>
      <c r="AK13" s="97" t="str">
        <f t="shared" si="12"/>
        <v>-</v>
      </c>
      <c r="AL13" s="106" t="str">
        <f t="shared" si="32"/>
        <v>-</v>
      </c>
      <c r="AM13" s="89" t="str">
        <f t="shared" si="33"/>
        <v>-</v>
      </c>
      <c r="AN13" s="105" t="str">
        <f t="shared" si="13"/>
        <v>-</v>
      </c>
      <c r="AO13" s="96" t="str">
        <f t="shared" si="14"/>
        <v>-</v>
      </c>
      <c r="AP13" s="97" t="str">
        <f t="shared" si="15"/>
        <v>-</v>
      </c>
      <c r="AQ13" s="97" t="str">
        <f t="shared" si="16"/>
        <v>-</v>
      </c>
      <c r="AR13" s="131" t="str">
        <f t="shared" si="34"/>
        <v>-</v>
      </c>
      <c r="AS13" s="18"/>
      <c r="AT13" s="107"/>
      <c r="AU13" s="101" t="str">
        <f t="shared" si="35"/>
        <v>-</v>
      </c>
      <c r="AV13" s="97">
        <f t="shared" si="36"/>
        <v>0</v>
      </c>
      <c r="AW13" s="97" t="str">
        <f t="shared" si="37"/>
        <v>-</v>
      </c>
      <c r="AX13" s="106" t="str">
        <f t="shared" si="38"/>
        <v>-</v>
      </c>
      <c r="AY13" s="89" t="str">
        <f t="shared" si="39"/>
        <v>-</v>
      </c>
      <c r="AZ13" s="105" t="str">
        <f t="shared" si="17"/>
        <v>-</v>
      </c>
      <c r="BA13" s="96" t="str">
        <f t="shared" si="18"/>
        <v>-</v>
      </c>
      <c r="BB13" s="97" t="str">
        <f t="shared" si="19"/>
        <v>-</v>
      </c>
      <c r="BC13" s="97" t="str">
        <f t="shared" si="20"/>
        <v>-</v>
      </c>
      <c r="BD13" s="131" t="str">
        <f t="shared" si="40"/>
        <v>-</v>
      </c>
      <c r="BE13" s="18"/>
      <c r="BF13" s="107"/>
      <c r="BG13" s="101" t="str">
        <f t="shared" si="41"/>
        <v>-</v>
      </c>
      <c r="BH13" s="97">
        <f t="shared" si="42"/>
        <v>0</v>
      </c>
      <c r="BI13" s="97" t="str">
        <f t="shared" si="43"/>
        <v>-</v>
      </c>
      <c r="BJ13" s="106" t="str">
        <f t="shared" si="44"/>
        <v>-</v>
      </c>
      <c r="BK13" s="89" t="str">
        <f t="shared" si="45"/>
        <v>-</v>
      </c>
      <c r="BL13" s="105" t="str">
        <f t="shared" si="46"/>
        <v>-</v>
      </c>
      <c r="BM13" s="124" t="str">
        <f t="shared" si="47"/>
        <v>-</v>
      </c>
      <c r="BN13" s="111"/>
      <c r="BO13" s="108"/>
      <c r="BP13" s="198">
        <f t="shared" si="50"/>
        <v>0.3</v>
      </c>
      <c r="BQ13" s="122" t="s">
        <v>5</v>
      </c>
      <c r="BR13" s="198">
        <v>0.35</v>
      </c>
      <c r="BS13" s="201">
        <v>20</v>
      </c>
      <c r="BT13" s="200">
        <f t="shared" si="48"/>
        <v>0.35</v>
      </c>
      <c r="BU13" s="202">
        <v>20</v>
      </c>
      <c r="BV13" s="200">
        <f t="shared" si="49"/>
        <v>0.35</v>
      </c>
    </row>
    <row r="14" spans="1:74" ht="15" customHeight="1" x14ac:dyDescent="0.3">
      <c r="A14" s="139">
        <f t="shared" si="21"/>
        <v>7</v>
      </c>
      <c r="B14" s="183"/>
      <c r="C14" s="184"/>
      <c r="D14" s="185"/>
      <c r="E14" s="185"/>
      <c r="F14" s="186"/>
      <c r="G14" s="18" t="s">
        <v>8</v>
      </c>
      <c r="H14" s="96" t="str">
        <f t="shared" si="0"/>
        <v>?</v>
      </c>
      <c r="I14" s="97" t="str">
        <f t="shared" si="22"/>
        <v>-</v>
      </c>
      <c r="J14" s="97" t="str">
        <f t="shared" si="1"/>
        <v>-</v>
      </c>
      <c r="K14" s="131" t="str">
        <f t="shared" si="23"/>
        <v>-</v>
      </c>
      <c r="L14" s="187"/>
      <c r="M14" s="188"/>
      <c r="N14" s="188"/>
      <c r="O14" s="98" t="str">
        <f t="shared" si="2"/>
        <v>-</v>
      </c>
      <c r="P14" s="98">
        <f t="shared" si="3"/>
        <v>0</v>
      </c>
      <c r="Q14" s="101" t="str">
        <f t="shared" si="24"/>
        <v>-</v>
      </c>
      <c r="R14" s="97">
        <f t="shared" si="25"/>
        <v>0</v>
      </c>
      <c r="S14" s="97" t="str">
        <f t="shared" si="26"/>
        <v>-</v>
      </c>
      <c r="U14" s="102">
        <f t="shared" si="4"/>
        <v>30.5</v>
      </c>
      <c r="V14" s="102">
        <f t="shared" si="5"/>
        <v>30.5</v>
      </c>
      <c r="W14" s="102">
        <f t="shared" si="27"/>
        <v>61</v>
      </c>
      <c r="X14" s="103">
        <f t="shared" si="28"/>
        <v>30.5</v>
      </c>
      <c r="Y14" s="104"/>
      <c r="Z14" s="106" t="str">
        <f t="shared" si="6"/>
        <v>-</v>
      </c>
      <c r="AA14" s="89" t="str">
        <f t="shared" si="29"/>
        <v>-</v>
      </c>
      <c r="AB14" s="105" t="str">
        <f t="shared" si="7"/>
        <v>-</v>
      </c>
      <c r="AC14" s="96" t="str">
        <f t="shared" si="8"/>
        <v>-</v>
      </c>
      <c r="AD14" s="97" t="str">
        <f t="shared" si="9"/>
        <v>-</v>
      </c>
      <c r="AE14" s="97" t="str">
        <f t="shared" si="10"/>
        <v>-</v>
      </c>
      <c r="AF14" s="131" t="str">
        <f t="shared" si="30"/>
        <v>-</v>
      </c>
      <c r="AG14" s="18"/>
      <c r="AH14" s="107"/>
      <c r="AI14" s="101" t="str">
        <f t="shared" si="31"/>
        <v>-</v>
      </c>
      <c r="AJ14" s="97">
        <f t="shared" si="11"/>
        <v>0</v>
      </c>
      <c r="AK14" s="97" t="str">
        <f t="shared" si="12"/>
        <v>-</v>
      </c>
      <c r="AL14" s="106" t="str">
        <f t="shared" si="32"/>
        <v>-</v>
      </c>
      <c r="AM14" s="89" t="str">
        <f t="shared" si="33"/>
        <v>-</v>
      </c>
      <c r="AN14" s="105" t="str">
        <f t="shared" si="13"/>
        <v>-</v>
      </c>
      <c r="AO14" s="96" t="str">
        <f t="shared" si="14"/>
        <v>-</v>
      </c>
      <c r="AP14" s="97" t="str">
        <f t="shared" si="15"/>
        <v>-</v>
      </c>
      <c r="AQ14" s="97" t="str">
        <f t="shared" si="16"/>
        <v>-</v>
      </c>
      <c r="AR14" s="131" t="str">
        <f t="shared" si="34"/>
        <v>-</v>
      </c>
      <c r="AS14" s="18"/>
      <c r="AT14" s="107"/>
      <c r="AU14" s="101" t="str">
        <f t="shared" si="35"/>
        <v>-</v>
      </c>
      <c r="AV14" s="97">
        <f t="shared" si="36"/>
        <v>0</v>
      </c>
      <c r="AW14" s="97" t="str">
        <f t="shared" si="37"/>
        <v>-</v>
      </c>
      <c r="AX14" s="106" t="str">
        <f t="shared" si="38"/>
        <v>-</v>
      </c>
      <c r="AY14" s="89" t="str">
        <f t="shared" si="39"/>
        <v>-</v>
      </c>
      <c r="AZ14" s="105" t="str">
        <f t="shared" si="17"/>
        <v>-</v>
      </c>
      <c r="BA14" s="96" t="str">
        <f t="shared" si="18"/>
        <v>-</v>
      </c>
      <c r="BB14" s="97" t="str">
        <f t="shared" si="19"/>
        <v>-</v>
      </c>
      <c r="BC14" s="97" t="str">
        <f t="shared" si="20"/>
        <v>-</v>
      </c>
      <c r="BD14" s="131" t="str">
        <f t="shared" si="40"/>
        <v>-</v>
      </c>
      <c r="BE14" s="18"/>
      <c r="BF14" s="107"/>
      <c r="BG14" s="101" t="str">
        <f t="shared" si="41"/>
        <v>-</v>
      </c>
      <c r="BH14" s="97">
        <f t="shared" si="42"/>
        <v>0</v>
      </c>
      <c r="BI14" s="97" t="str">
        <f t="shared" si="43"/>
        <v>-</v>
      </c>
      <c r="BJ14" s="106" t="str">
        <f t="shared" si="44"/>
        <v>-</v>
      </c>
      <c r="BK14" s="89" t="str">
        <f t="shared" si="45"/>
        <v>-</v>
      </c>
      <c r="BL14" s="105" t="str">
        <f t="shared" si="46"/>
        <v>-</v>
      </c>
      <c r="BM14" s="124" t="str">
        <f t="shared" si="47"/>
        <v>-</v>
      </c>
      <c r="BN14" s="111"/>
      <c r="BO14" s="108"/>
      <c r="BP14" s="198">
        <f t="shared" si="50"/>
        <v>0.35</v>
      </c>
      <c r="BQ14" s="122" t="s">
        <v>5</v>
      </c>
      <c r="BR14" s="198">
        <v>0.4</v>
      </c>
      <c r="BS14" s="201">
        <v>21</v>
      </c>
      <c r="BT14" s="200">
        <f t="shared" si="48"/>
        <v>0.4</v>
      </c>
      <c r="BU14" s="202">
        <v>21</v>
      </c>
      <c r="BV14" s="200">
        <f t="shared" si="49"/>
        <v>0.4</v>
      </c>
    </row>
    <row r="15" spans="1:74" ht="15" customHeight="1" x14ac:dyDescent="0.3">
      <c r="A15" s="139">
        <f t="shared" si="21"/>
        <v>8</v>
      </c>
      <c r="B15" s="183"/>
      <c r="C15" s="184"/>
      <c r="D15" s="185"/>
      <c r="E15" s="185"/>
      <c r="F15" s="186"/>
      <c r="G15" s="18" t="s">
        <v>8</v>
      </c>
      <c r="H15" s="96" t="str">
        <f t="shared" si="0"/>
        <v>?</v>
      </c>
      <c r="I15" s="97" t="str">
        <f t="shared" si="22"/>
        <v>-</v>
      </c>
      <c r="J15" s="97" t="str">
        <f t="shared" si="1"/>
        <v>-</v>
      </c>
      <c r="K15" s="131" t="str">
        <f t="shared" si="23"/>
        <v>-</v>
      </c>
      <c r="L15" s="187"/>
      <c r="M15" s="188"/>
      <c r="N15" s="188"/>
      <c r="O15" s="98" t="str">
        <f t="shared" si="2"/>
        <v>-</v>
      </c>
      <c r="P15" s="98">
        <f t="shared" si="3"/>
        <v>0</v>
      </c>
      <c r="Q15" s="101" t="str">
        <f t="shared" si="24"/>
        <v>-</v>
      </c>
      <c r="R15" s="97">
        <f t="shared" si="25"/>
        <v>0</v>
      </c>
      <c r="S15" s="97" t="str">
        <f t="shared" si="26"/>
        <v>-</v>
      </c>
      <c r="U15" s="102">
        <f t="shared" si="4"/>
        <v>30.5</v>
      </c>
      <c r="V15" s="102">
        <f t="shared" si="5"/>
        <v>30.5</v>
      </c>
      <c r="W15" s="102">
        <f t="shared" si="27"/>
        <v>61</v>
      </c>
      <c r="X15" s="103">
        <f t="shared" si="28"/>
        <v>30.5</v>
      </c>
      <c r="Y15" s="104"/>
      <c r="Z15" s="106" t="str">
        <f t="shared" si="6"/>
        <v>-</v>
      </c>
      <c r="AA15" s="89" t="str">
        <f t="shared" si="29"/>
        <v>-</v>
      </c>
      <c r="AB15" s="105" t="str">
        <f t="shared" si="7"/>
        <v>-</v>
      </c>
      <c r="AC15" s="96" t="str">
        <f t="shared" si="8"/>
        <v>-</v>
      </c>
      <c r="AD15" s="97" t="str">
        <f t="shared" si="9"/>
        <v>-</v>
      </c>
      <c r="AE15" s="97" t="str">
        <f t="shared" si="10"/>
        <v>-</v>
      </c>
      <c r="AF15" s="131" t="str">
        <f t="shared" si="30"/>
        <v>-</v>
      </c>
      <c r="AG15" s="18"/>
      <c r="AH15" s="107"/>
      <c r="AI15" s="101" t="str">
        <f t="shared" si="31"/>
        <v>-</v>
      </c>
      <c r="AJ15" s="97">
        <f>IF(ISNUMBER(AH15),IF(AC15="-",0,AG15/(AF15*AC15)%),0)</f>
        <v>0</v>
      </c>
      <c r="AK15" s="97" t="str">
        <f>IF(AH15&gt;0,IF(AE15="-",0,(AG15/AH15)/AE15%),"-")</f>
        <v>-</v>
      </c>
      <c r="AL15" s="106" t="str">
        <f t="shared" si="32"/>
        <v>-</v>
      </c>
      <c r="AM15" s="89" t="str">
        <f t="shared" si="33"/>
        <v>-</v>
      </c>
      <c r="AN15" s="105" t="str">
        <f t="shared" si="13"/>
        <v>-</v>
      </c>
      <c r="AO15" s="96" t="str">
        <f t="shared" si="14"/>
        <v>-</v>
      </c>
      <c r="AP15" s="97" t="str">
        <f t="shared" si="15"/>
        <v>-</v>
      </c>
      <c r="AQ15" s="97" t="str">
        <f t="shared" si="16"/>
        <v>-</v>
      </c>
      <c r="AR15" s="131" t="str">
        <f t="shared" si="34"/>
        <v>-</v>
      </c>
      <c r="AS15" s="18"/>
      <c r="AT15" s="107"/>
      <c r="AU15" s="101" t="str">
        <f t="shared" si="35"/>
        <v>-</v>
      </c>
      <c r="AV15" s="97">
        <f t="shared" si="36"/>
        <v>0</v>
      </c>
      <c r="AW15" s="97" t="str">
        <f t="shared" si="37"/>
        <v>-</v>
      </c>
      <c r="AX15" s="106" t="str">
        <f t="shared" si="38"/>
        <v>-</v>
      </c>
      <c r="AY15" s="89" t="str">
        <f t="shared" si="39"/>
        <v>-</v>
      </c>
      <c r="AZ15" s="105" t="str">
        <f t="shared" si="17"/>
        <v>-</v>
      </c>
      <c r="BA15" s="96" t="str">
        <f t="shared" si="18"/>
        <v>-</v>
      </c>
      <c r="BB15" s="97" t="str">
        <f t="shared" si="19"/>
        <v>-</v>
      </c>
      <c r="BC15" s="97" t="str">
        <f t="shared" si="20"/>
        <v>-</v>
      </c>
      <c r="BD15" s="131" t="str">
        <f t="shared" si="40"/>
        <v>-</v>
      </c>
      <c r="BE15" s="18"/>
      <c r="BF15" s="107"/>
      <c r="BG15" s="101" t="str">
        <f t="shared" si="41"/>
        <v>-</v>
      </c>
      <c r="BH15" s="97">
        <f t="shared" si="42"/>
        <v>0</v>
      </c>
      <c r="BI15" s="97" t="str">
        <f t="shared" si="43"/>
        <v>-</v>
      </c>
      <c r="BJ15" s="106" t="str">
        <f t="shared" si="44"/>
        <v>-</v>
      </c>
      <c r="BK15" s="89" t="str">
        <f t="shared" si="45"/>
        <v>-</v>
      </c>
      <c r="BL15" s="105" t="str">
        <f t="shared" si="46"/>
        <v>-</v>
      </c>
      <c r="BM15" s="124" t="str">
        <f t="shared" si="47"/>
        <v>-</v>
      </c>
      <c r="BN15" s="111"/>
      <c r="BO15" s="108"/>
      <c r="BP15" s="198">
        <f t="shared" si="50"/>
        <v>0.4</v>
      </c>
      <c r="BQ15" s="122" t="s">
        <v>5</v>
      </c>
      <c r="BR15" s="198">
        <v>0.5</v>
      </c>
      <c r="BS15" s="201">
        <v>23</v>
      </c>
      <c r="BT15" s="200">
        <f t="shared" si="48"/>
        <v>0.5</v>
      </c>
      <c r="BU15" s="202">
        <v>23</v>
      </c>
      <c r="BV15" s="200">
        <f t="shared" si="49"/>
        <v>0.5</v>
      </c>
    </row>
    <row r="16" spans="1:74" ht="15" customHeight="1" x14ac:dyDescent="0.3">
      <c r="A16" s="139">
        <f t="shared" si="21"/>
        <v>9</v>
      </c>
      <c r="B16" s="93"/>
      <c r="C16" s="94"/>
      <c r="D16" s="95"/>
      <c r="E16" s="95"/>
      <c r="F16" s="76"/>
      <c r="G16" s="18" t="s">
        <v>8</v>
      </c>
      <c r="H16" s="96" t="str">
        <f t="shared" si="0"/>
        <v>?</v>
      </c>
      <c r="I16" s="97" t="str">
        <f t="shared" si="22"/>
        <v>-</v>
      </c>
      <c r="J16" s="97" t="str">
        <f t="shared" si="1"/>
        <v>-</v>
      </c>
      <c r="K16" s="131" t="str">
        <f t="shared" si="23"/>
        <v>-</v>
      </c>
      <c r="L16" s="99"/>
      <c r="M16" s="100"/>
      <c r="N16" s="99"/>
      <c r="O16" s="98" t="str">
        <f t="shared" si="2"/>
        <v>-</v>
      </c>
      <c r="P16" s="98">
        <f t="shared" si="3"/>
        <v>0</v>
      </c>
      <c r="Q16" s="101" t="str">
        <f t="shared" si="24"/>
        <v>-</v>
      </c>
      <c r="R16" s="97">
        <f t="shared" si="25"/>
        <v>0</v>
      </c>
      <c r="S16" s="97" t="str">
        <f t="shared" si="26"/>
        <v>-</v>
      </c>
      <c r="U16" s="102">
        <f t="shared" si="4"/>
        <v>30.5</v>
      </c>
      <c r="V16" s="102">
        <f t="shared" si="5"/>
        <v>30.5</v>
      </c>
      <c r="W16" s="102">
        <f t="shared" si="27"/>
        <v>61</v>
      </c>
      <c r="X16" s="103">
        <f t="shared" si="28"/>
        <v>30.5</v>
      </c>
      <c r="Y16" s="104"/>
      <c r="Z16" s="106" t="str">
        <f t="shared" si="6"/>
        <v>-</v>
      </c>
      <c r="AA16" s="89" t="str">
        <f t="shared" si="29"/>
        <v>-</v>
      </c>
      <c r="AB16" s="105" t="str">
        <f t="shared" si="7"/>
        <v>-</v>
      </c>
      <c r="AC16" s="96" t="str">
        <f t="shared" si="8"/>
        <v>-</v>
      </c>
      <c r="AD16" s="97" t="str">
        <f t="shared" si="9"/>
        <v>-</v>
      </c>
      <c r="AE16" s="97" t="str">
        <f t="shared" si="10"/>
        <v>-</v>
      </c>
      <c r="AF16" s="131" t="str">
        <f t="shared" si="30"/>
        <v>-</v>
      </c>
      <c r="AG16" s="18"/>
      <c r="AH16" s="107"/>
      <c r="AI16" s="101" t="str">
        <f t="shared" si="31"/>
        <v>-</v>
      </c>
      <c r="AJ16" s="97">
        <f>IF(ISNUMBER(AH16),IF(AC16="-",0,AG16/(AF16*AC16)%),0)</f>
        <v>0</v>
      </c>
      <c r="AK16" s="97" t="str">
        <f>IF(AH16&gt;0,IF(AE16="-",0,(AG16/AH16)/AE16%),"-")</f>
        <v>-</v>
      </c>
      <c r="AL16" s="106" t="str">
        <f t="shared" si="32"/>
        <v>-</v>
      </c>
      <c r="AM16" s="89" t="str">
        <f t="shared" si="33"/>
        <v>-</v>
      </c>
      <c r="AN16" s="105" t="str">
        <f t="shared" si="13"/>
        <v>-</v>
      </c>
      <c r="AO16" s="96" t="str">
        <f t="shared" si="14"/>
        <v>-</v>
      </c>
      <c r="AP16" s="97" t="str">
        <f t="shared" si="15"/>
        <v>-</v>
      </c>
      <c r="AQ16" s="97" t="str">
        <f t="shared" si="16"/>
        <v>-</v>
      </c>
      <c r="AR16" s="131" t="str">
        <f t="shared" si="34"/>
        <v>-</v>
      </c>
      <c r="AS16" s="18"/>
      <c r="AT16" s="107"/>
      <c r="AU16" s="101" t="str">
        <f t="shared" si="35"/>
        <v>-</v>
      </c>
      <c r="AV16" s="97">
        <f t="shared" si="36"/>
        <v>0</v>
      </c>
      <c r="AW16" s="97" t="str">
        <f t="shared" si="37"/>
        <v>-</v>
      </c>
      <c r="AX16" s="106" t="str">
        <f t="shared" si="38"/>
        <v>-</v>
      </c>
      <c r="AY16" s="89" t="str">
        <f t="shared" si="39"/>
        <v>-</v>
      </c>
      <c r="AZ16" s="105" t="str">
        <f t="shared" si="17"/>
        <v>-</v>
      </c>
      <c r="BA16" s="96" t="str">
        <f t="shared" si="18"/>
        <v>-</v>
      </c>
      <c r="BB16" s="97" t="str">
        <f t="shared" si="19"/>
        <v>-</v>
      </c>
      <c r="BC16" s="97" t="str">
        <f t="shared" si="20"/>
        <v>-</v>
      </c>
      <c r="BD16" s="131" t="str">
        <f t="shared" si="40"/>
        <v>-</v>
      </c>
      <c r="BE16" s="18"/>
      <c r="BF16" s="107"/>
      <c r="BG16" s="101" t="str">
        <f t="shared" si="41"/>
        <v>-</v>
      </c>
      <c r="BH16" s="97">
        <f t="shared" si="42"/>
        <v>0</v>
      </c>
      <c r="BI16" s="97" t="str">
        <f t="shared" si="43"/>
        <v>-</v>
      </c>
      <c r="BJ16" s="106" t="str">
        <f t="shared" si="44"/>
        <v>-</v>
      </c>
      <c r="BK16" s="89" t="str">
        <f t="shared" si="45"/>
        <v>-</v>
      </c>
      <c r="BL16" s="105" t="str">
        <f t="shared" si="46"/>
        <v>-</v>
      </c>
      <c r="BM16" s="124" t="str">
        <f t="shared" si="47"/>
        <v>-</v>
      </c>
      <c r="BN16" s="111"/>
      <c r="BO16" s="108"/>
      <c r="BP16" s="198">
        <f t="shared" si="50"/>
        <v>0.5</v>
      </c>
      <c r="BQ16" s="122" t="s">
        <v>5</v>
      </c>
      <c r="BR16" s="198">
        <v>0.6</v>
      </c>
      <c r="BS16" s="201">
        <v>25</v>
      </c>
      <c r="BT16" s="200">
        <f t="shared" si="48"/>
        <v>0.6</v>
      </c>
      <c r="BU16" s="202">
        <v>25</v>
      </c>
      <c r="BV16" s="200">
        <f t="shared" si="49"/>
        <v>0.6</v>
      </c>
    </row>
    <row r="17" spans="1:74" ht="15" customHeight="1" x14ac:dyDescent="0.3">
      <c r="A17" s="139">
        <f t="shared" si="21"/>
        <v>10</v>
      </c>
      <c r="B17" s="93"/>
      <c r="C17" s="94"/>
      <c r="D17" s="95"/>
      <c r="E17" s="95"/>
      <c r="F17" s="76"/>
      <c r="G17" s="18" t="s">
        <v>8</v>
      </c>
      <c r="H17" s="96" t="str">
        <f t="shared" si="0"/>
        <v>?</v>
      </c>
      <c r="I17" s="97" t="str">
        <f t="shared" si="22"/>
        <v>-</v>
      </c>
      <c r="J17" s="97" t="str">
        <f t="shared" si="1"/>
        <v>-</v>
      </c>
      <c r="K17" s="131" t="str">
        <f t="shared" si="23"/>
        <v>-</v>
      </c>
      <c r="L17" s="99"/>
      <c r="M17" s="100"/>
      <c r="N17" s="99"/>
      <c r="O17" s="98" t="str">
        <f t="shared" si="2"/>
        <v>-</v>
      </c>
      <c r="P17" s="98">
        <f t="shared" si="3"/>
        <v>0</v>
      </c>
      <c r="Q17" s="101" t="str">
        <f t="shared" si="24"/>
        <v>-</v>
      </c>
      <c r="R17" s="97">
        <f t="shared" si="25"/>
        <v>0</v>
      </c>
      <c r="S17" s="97" t="str">
        <f t="shared" si="26"/>
        <v>-</v>
      </c>
      <c r="U17" s="102">
        <f t="shared" si="4"/>
        <v>30.5</v>
      </c>
      <c r="V17" s="102">
        <f t="shared" si="5"/>
        <v>30.5</v>
      </c>
      <c r="W17" s="102">
        <f t="shared" si="27"/>
        <v>61</v>
      </c>
      <c r="X17" s="103">
        <f t="shared" si="28"/>
        <v>30.5</v>
      </c>
      <c r="Y17" s="104"/>
      <c r="Z17" s="106" t="str">
        <f t="shared" si="6"/>
        <v>-</v>
      </c>
      <c r="AA17" s="89" t="str">
        <f t="shared" si="29"/>
        <v>-</v>
      </c>
      <c r="AB17" s="105" t="str">
        <f t="shared" si="7"/>
        <v>-</v>
      </c>
      <c r="AC17" s="96" t="str">
        <f t="shared" si="8"/>
        <v>-</v>
      </c>
      <c r="AD17" s="97" t="str">
        <f t="shared" si="9"/>
        <v>-</v>
      </c>
      <c r="AE17" s="97" t="str">
        <f t="shared" si="10"/>
        <v>-</v>
      </c>
      <c r="AF17" s="131" t="str">
        <f t="shared" si="30"/>
        <v>-</v>
      </c>
      <c r="AG17" s="18"/>
      <c r="AH17" s="107"/>
      <c r="AI17" s="101" t="str">
        <f t="shared" si="31"/>
        <v>-</v>
      </c>
      <c r="AJ17" s="97">
        <f t="shared" ref="AJ17:AJ26" si="51">IF(ISNUMBER(AH17),IF(AC17="-",0,AG17/(AF17*AC17)%),0)</f>
        <v>0</v>
      </c>
      <c r="AK17" s="97" t="str">
        <f t="shared" ref="AK17:AK26" si="52">IF(AH17&gt;0,IF(AE17="-",0,(AG17/AH17)/AE17%),"-")</f>
        <v>-</v>
      </c>
      <c r="AL17" s="106" t="str">
        <f t="shared" si="32"/>
        <v>-</v>
      </c>
      <c r="AM17" s="89" t="str">
        <f t="shared" si="33"/>
        <v>-</v>
      </c>
      <c r="AN17" s="105" t="str">
        <f t="shared" si="13"/>
        <v>-</v>
      </c>
      <c r="AO17" s="96" t="str">
        <f t="shared" si="14"/>
        <v>-</v>
      </c>
      <c r="AP17" s="97" t="str">
        <f t="shared" si="15"/>
        <v>-</v>
      </c>
      <c r="AQ17" s="97" t="str">
        <f t="shared" si="16"/>
        <v>-</v>
      </c>
      <c r="AR17" s="131" t="str">
        <f t="shared" si="34"/>
        <v>-</v>
      </c>
      <c r="AS17" s="18"/>
      <c r="AT17" s="107"/>
      <c r="AU17" s="101" t="str">
        <f t="shared" si="35"/>
        <v>-</v>
      </c>
      <c r="AV17" s="97">
        <f t="shared" si="36"/>
        <v>0</v>
      </c>
      <c r="AW17" s="97" t="str">
        <f t="shared" si="37"/>
        <v>-</v>
      </c>
      <c r="AX17" s="106" t="str">
        <f t="shared" si="38"/>
        <v>-</v>
      </c>
      <c r="AY17" s="89" t="str">
        <f t="shared" si="39"/>
        <v>-</v>
      </c>
      <c r="AZ17" s="105" t="str">
        <f t="shared" si="17"/>
        <v>-</v>
      </c>
      <c r="BA17" s="96" t="str">
        <f t="shared" si="18"/>
        <v>-</v>
      </c>
      <c r="BB17" s="97" t="str">
        <f t="shared" si="19"/>
        <v>-</v>
      </c>
      <c r="BC17" s="97" t="str">
        <f t="shared" si="20"/>
        <v>-</v>
      </c>
      <c r="BD17" s="131" t="str">
        <f t="shared" si="40"/>
        <v>-</v>
      </c>
      <c r="BE17" s="18"/>
      <c r="BF17" s="107"/>
      <c r="BG17" s="101" t="str">
        <f t="shared" si="41"/>
        <v>-</v>
      </c>
      <c r="BH17" s="97">
        <f t="shared" si="42"/>
        <v>0</v>
      </c>
      <c r="BI17" s="97" t="str">
        <f t="shared" si="43"/>
        <v>-</v>
      </c>
      <c r="BJ17" s="106" t="str">
        <f t="shared" si="44"/>
        <v>-</v>
      </c>
      <c r="BK17" s="89" t="str">
        <f t="shared" si="45"/>
        <v>-</v>
      </c>
      <c r="BL17" s="105" t="str">
        <f t="shared" si="46"/>
        <v>-</v>
      </c>
      <c r="BM17" s="124" t="str">
        <f t="shared" si="47"/>
        <v>-</v>
      </c>
      <c r="BN17" s="111"/>
      <c r="BO17" s="108"/>
      <c r="BP17" s="198">
        <f t="shared" si="50"/>
        <v>0.6</v>
      </c>
      <c r="BQ17" s="122" t="s">
        <v>5</v>
      </c>
      <c r="BR17" s="198">
        <v>0.7</v>
      </c>
      <c r="BS17" s="201">
        <v>27</v>
      </c>
      <c r="BT17" s="200">
        <f t="shared" si="48"/>
        <v>0.7</v>
      </c>
      <c r="BU17" s="202">
        <v>27</v>
      </c>
      <c r="BV17" s="200">
        <f t="shared" si="49"/>
        <v>0.7</v>
      </c>
    </row>
    <row r="18" spans="1:74" ht="15" customHeight="1" x14ac:dyDescent="0.3">
      <c r="A18" s="139">
        <f t="shared" si="21"/>
        <v>11</v>
      </c>
      <c r="B18" s="93"/>
      <c r="C18" s="94"/>
      <c r="D18" s="95"/>
      <c r="E18" s="95"/>
      <c r="F18" s="76"/>
      <c r="G18" s="18" t="s">
        <v>8</v>
      </c>
      <c r="H18" s="96" t="str">
        <f t="shared" si="0"/>
        <v>?</v>
      </c>
      <c r="I18" s="97" t="str">
        <f t="shared" si="22"/>
        <v>-</v>
      </c>
      <c r="J18" s="97" t="str">
        <f t="shared" si="1"/>
        <v>-</v>
      </c>
      <c r="K18" s="131" t="str">
        <f t="shared" si="23"/>
        <v>-</v>
      </c>
      <c r="L18" s="99"/>
      <c r="M18" s="100"/>
      <c r="N18" s="99"/>
      <c r="O18" s="98" t="str">
        <f t="shared" si="2"/>
        <v>-</v>
      </c>
      <c r="P18" s="98">
        <f t="shared" si="3"/>
        <v>0</v>
      </c>
      <c r="Q18" s="101" t="str">
        <f t="shared" si="24"/>
        <v>-</v>
      </c>
      <c r="R18" s="97">
        <f t="shared" si="25"/>
        <v>0</v>
      </c>
      <c r="S18" s="97" t="str">
        <f t="shared" si="26"/>
        <v>-</v>
      </c>
      <c r="T18" s="109"/>
      <c r="U18" s="102">
        <f t="shared" si="4"/>
        <v>30.5</v>
      </c>
      <c r="V18" s="102">
        <f t="shared" si="5"/>
        <v>30.5</v>
      </c>
      <c r="W18" s="102">
        <f t="shared" si="27"/>
        <v>61</v>
      </c>
      <c r="X18" s="103">
        <f t="shared" si="28"/>
        <v>30.5</v>
      </c>
      <c r="Y18" s="104"/>
      <c r="Z18" s="106" t="str">
        <f t="shared" si="6"/>
        <v>-</v>
      </c>
      <c r="AA18" s="89" t="str">
        <f t="shared" si="29"/>
        <v>-</v>
      </c>
      <c r="AB18" s="105" t="str">
        <f t="shared" si="7"/>
        <v>-</v>
      </c>
      <c r="AC18" s="96" t="str">
        <f t="shared" si="8"/>
        <v>-</v>
      </c>
      <c r="AD18" s="97" t="str">
        <f t="shared" si="9"/>
        <v>-</v>
      </c>
      <c r="AE18" s="97" t="str">
        <f t="shared" si="10"/>
        <v>-</v>
      </c>
      <c r="AF18" s="131" t="str">
        <f t="shared" si="30"/>
        <v>-</v>
      </c>
      <c r="AG18" s="18"/>
      <c r="AH18" s="107"/>
      <c r="AI18" s="101" t="str">
        <f t="shared" si="31"/>
        <v>-</v>
      </c>
      <c r="AJ18" s="97">
        <f t="shared" si="51"/>
        <v>0</v>
      </c>
      <c r="AK18" s="97" t="str">
        <f t="shared" si="52"/>
        <v>-</v>
      </c>
      <c r="AL18" s="106" t="str">
        <f t="shared" si="32"/>
        <v>-</v>
      </c>
      <c r="AM18" s="89" t="str">
        <f t="shared" si="33"/>
        <v>-</v>
      </c>
      <c r="AN18" s="105" t="str">
        <f t="shared" si="13"/>
        <v>-</v>
      </c>
      <c r="AO18" s="96" t="str">
        <f t="shared" si="14"/>
        <v>-</v>
      </c>
      <c r="AP18" s="97" t="str">
        <f t="shared" si="15"/>
        <v>-</v>
      </c>
      <c r="AQ18" s="97" t="str">
        <f t="shared" si="16"/>
        <v>-</v>
      </c>
      <c r="AR18" s="131" t="str">
        <f t="shared" si="34"/>
        <v>-</v>
      </c>
      <c r="AS18" s="18"/>
      <c r="AT18" s="107"/>
      <c r="AU18" s="101" t="str">
        <f t="shared" si="35"/>
        <v>-</v>
      </c>
      <c r="AV18" s="97">
        <f t="shared" si="36"/>
        <v>0</v>
      </c>
      <c r="AW18" s="97" t="str">
        <f t="shared" si="37"/>
        <v>-</v>
      </c>
      <c r="AX18" s="106" t="str">
        <f t="shared" si="38"/>
        <v>-</v>
      </c>
      <c r="AY18" s="89" t="str">
        <f t="shared" si="39"/>
        <v>-</v>
      </c>
      <c r="AZ18" s="105" t="str">
        <f t="shared" si="17"/>
        <v>-</v>
      </c>
      <c r="BA18" s="96" t="str">
        <f t="shared" si="18"/>
        <v>-</v>
      </c>
      <c r="BB18" s="97" t="str">
        <f t="shared" si="19"/>
        <v>-</v>
      </c>
      <c r="BC18" s="97" t="str">
        <f t="shared" si="20"/>
        <v>-</v>
      </c>
      <c r="BD18" s="131" t="str">
        <f t="shared" si="40"/>
        <v>-</v>
      </c>
      <c r="BE18" s="18"/>
      <c r="BF18" s="107"/>
      <c r="BG18" s="101" t="str">
        <f t="shared" si="41"/>
        <v>-</v>
      </c>
      <c r="BH18" s="97">
        <f t="shared" si="42"/>
        <v>0</v>
      </c>
      <c r="BI18" s="97" t="str">
        <f t="shared" si="43"/>
        <v>-</v>
      </c>
      <c r="BJ18" s="106" t="str">
        <f t="shared" si="44"/>
        <v>-</v>
      </c>
      <c r="BK18" s="89" t="str">
        <f t="shared" si="45"/>
        <v>-</v>
      </c>
      <c r="BL18" s="105" t="str">
        <f t="shared" si="46"/>
        <v>-</v>
      </c>
      <c r="BM18" s="124" t="str">
        <f t="shared" si="47"/>
        <v>-</v>
      </c>
      <c r="BN18" s="111"/>
      <c r="BO18" s="108"/>
      <c r="BP18" s="198">
        <f t="shared" si="50"/>
        <v>0.7</v>
      </c>
      <c r="BQ18" s="122" t="s">
        <v>5</v>
      </c>
      <c r="BR18" s="198">
        <v>0.8</v>
      </c>
      <c r="BS18" s="201">
        <v>29</v>
      </c>
      <c r="BT18" s="200">
        <f t="shared" si="48"/>
        <v>0.8</v>
      </c>
      <c r="BU18" s="202">
        <v>29</v>
      </c>
      <c r="BV18" s="200">
        <f t="shared" si="49"/>
        <v>0.8</v>
      </c>
    </row>
    <row r="19" spans="1:74" ht="15" customHeight="1" x14ac:dyDescent="0.3">
      <c r="A19" s="139">
        <f t="shared" si="21"/>
        <v>12</v>
      </c>
      <c r="B19" s="93"/>
      <c r="C19" s="94"/>
      <c r="D19" s="95"/>
      <c r="E19" s="95"/>
      <c r="F19" s="76"/>
      <c r="G19" s="18" t="s">
        <v>8</v>
      </c>
      <c r="H19" s="96" t="str">
        <f t="shared" si="0"/>
        <v>?</v>
      </c>
      <c r="I19" s="97" t="str">
        <f t="shared" si="22"/>
        <v>-</v>
      </c>
      <c r="J19" s="97" t="str">
        <f t="shared" si="1"/>
        <v>-</v>
      </c>
      <c r="K19" s="131" t="str">
        <f t="shared" si="23"/>
        <v>-</v>
      </c>
      <c r="L19" s="99"/>
      <c r="M19" s="100"/>
      <c r="N19" s="99"/>
      <c r="O19" s="98" t="str">
        <f t="shared" si="2"/>
        <v>-</v>
      </c>
      <c r="P19" s="98">
        <f t="shared" si="3"/>
        <v>0</v>
      </c>
      <c r="Q19" s="101" t="str">
        <f t="shared" si="24"/>
        <v>-</v>
      </c>
      <c r="R19" s="97">
        <f t="shared" si="25"/>
        <v>0</v>
      </c>
      <c r="S19" s="97" t="str">
        <f t="shared" si="26"/>
        <v>-</v>
      </c>
      <c r="U19" s="102">
        <f t="shared" si="4"/>
        <v>30.5</v>
      </c>
      <c r="V19" s="102">
        <f t="shared" si="5"/>
        <v>30.5</v>
      </c>
      <c r="W19" s="102">
        <f t="shared" si="27"/>
        <v>61</v>
      </c>
      <c r="X19" s="103">
        <f t="shared" si="28"/>
        <v>30.5</v>
      </c>
      <c r="Y19" s="104"/>
      <c r="Z19" s="106" t="str">
        <f t="shared" si="6"/>
        <v>-</v>
      </c>
      <c r="AA19" s="89" t="str">
        <f t="shared" si="29"/>
        <v>-</v>
      </c>
      <c r="AB19" s="105" t="str">
        <f t="shared" si="7"/>
        <v>-</v>
      </c>
      <c r="AC19" s="96" t="str">
        <f t="shared" si="8"/>
        <v>-</v>
      </c>
      <c r="AD19" s="97" t="str">
        <f t="shared" si="9"/>
        <v>-</v>
      </c>
      <c r="AE19" s="97" t="str">
        <f t="shared" si="10"/>
        <v>-</v>
      </c>
      <c r="AF19" s="131" t="str">
        <f t="shared" si="30"/>
        <v>-</v>
      </c>
      <c r="AG19" s="18"/>
      <c r="AH19" s="107"/>
      <c r="AI19" s="101" t="str">
        <f t="shared" si="31"/>
        <v>-</v>
      </c>
      <c r="AJ19" s="97">
        <f t="shared" si="51"/>
        <v>0</v>
      </c>
      <c r="AK19" s="97" t="str">
        <f t="shared" si="52"/>
        <v>-</v>
      </c>
      <c r="AL19" s="106" t="str">
        <f t="shared" si="32"/>
        <v>-</v>
      </c>
      <c r="AM19" s="89" t="str">
        <f t="shared" si="33"/>
        <v>-</v>
      </c>
      <c r="AN19" s="105" t="str">
        <f t="shared" si="13"/>
        <v>-</v>
      </c>
      <c r="AO19" s="96" t="str">
        <f t="shared" si="14"/>
        <v>-</v>
      </c>
      <c r="AP19" s="97" t="str">
        <f t="shared" si="15"/>
        <v>-</v>
      </c>
      <c r="AQ19" s="97" t="str">
        <f t="shared" si="16"/>
        <v>-</v>
      </c>
      <c r="AR19" s="131" t="str">
        <f t="shared" si="34"/>
        <v>-</v>
      </c>
      <c r="AS19" s="18"/>
      <c r="AT19" s="107"/>
      <c r="AU19" s="101" t="str">
        <f t="shared" si="35"/>
        <v>-</v>
      </c>
      <c r="AV19" s="97">
        <f t="shared" si="36"/>
        <v>0</v>
      </c>
      <c r="AW19" s="97" t="str">
        <f t="shared" si="37"/>
        <v>-</v>
      </c>
      <c r="AX19" s="106" t="str">
        <f t="shared" si="38"/>
        <v>-</v>
      </c>
      <c r="AY19" s="89" t="str">
        <f t="shared" si="39"/>
        <v>-</v>
      </c>
      <c r="AZ19" s="105" t="str">
        <f t="shared" si="17"/>
        <v>-</v>
      </c>
      <c r="BA19" s="96" t="str">
        <f t="shared" si="18"/>
        <v>-</v>
      </c>
      <c r="BB19" s="97" t="str">
        <f t="shared" si="19"/>
        <v>-</v>
      </c>
      <c r="BC19" s="97" t="str">
        <f t="shared" si="20"/>
        <v>-</v>
      </c>
      <c r="BD19" s="131" t="str">
        <f t="shared" si="40"/>
        <v>-</v>
      </c>
      <c r="BE19" s="18"/>
      <c r="BF19" s="107"/>
      <c r="BG19" s="101" t="str">
        <f t="shared" si="41"/>
        <v>-</v>
      </c>
      <c r="BH19" s="97">
        <f t="shared" si="42"/>
        <v>0</v>
      </c>
      <c r="BI19" s="97" t="str">
        <f t="shared" si="43"/>
        <v>-</v>
      </c>
      <c r="BJ19" s="106" t="str">
        <f t="shared" si="44"/>
        <v>-</v>
      </c>
      <c r="BK19" s="89" t="str">
        <f t="shared" si="45"/>
        <v>-</v>
      </c>
      <c r="BL19" s="105" t="str">
        <f t="shared" si="46"/>
        <v>-</v>
      </c>
      <c r="BM19" s="124" t="str">
        <f t="shared" si="47"/>
        <v>-</v>
      </c>
      <c r="BN19" s="111"/>
      <c r="BO19" s="108"/>
      <c r="BP19" s="198">
        <f t="shared" si="50"/>
        <v>0.8</v>
      </c>
      <c r="BQ19" s="122" t="s">
        <v>5</v>
      </c>
      <c r="BR19" s="198">
        <v>0.9</v>
      </c>
      <c r="BS19" s="201">
        <v>31</v>
      </c>
      <c r="BT19" s="200">
        <f t="shared" si="48"/>
        <v>0.9</v>
      </c>
      <c r="BU19" s="202">
        <v>31</v>
      </c>
      <c r="BV19" s="200">
        <f t="shared" si="49"/>
        <v>0.9</v>
      </c>
    </row>
    <row r="20" spans="1:74" ht="15" customHeight="1" x14ac:dyDescent="0.3">
      <c r="A20" s="139">
        <f t="shared" si="21"/>
        <v>13</v>
      </c>
      <c r="B20" s="93"/>
      <c r="C20" s="94"/>
      <c r="D20" s="95"/>
      <c r="E20" s="95"/>
      <c r="F20" s="76"/>
      <c r="G20" s="18" t="s">
        <v>8</v>
      </c>
      <c r="H20" s="96" t="str">
        <f t="shared" si="0"/>
        <v>?</v>
      </c>
      <c r="I20" s="97" t="str">
        <f t="shared" si="22"/>
        <v>-</v>
      </c>
      <c r="J20" s="97" t="str">
        <f t="shared" si="1"/>
        <v>-</v>
      </c>
      <c r="K20" s="131" t="str">
        <f t="shared" si="23"/>
        <v>-</v>
      </c>
      <c r="L20" s="99"/>
      <c r="M20" s="100"/>
      <c r="N20" s="99"/>
      <c r="O20" s="98" t="str">
        <f t="shared" si="2"/>
        <v>-</v>
      </c>
      <c r="P20" s="98">
        <f t="shared" si="3"/>
        <v>0</v>
      </c>
      <c r="Q20" s="101" t="str">
        <f t="shared" si="24"/>
        <v>-</v>
      </c>
      <c r="R20" s="97">
        <f t="shared" si="25"/>
        <v>0</v>
      </c>
      <c r="S20" s="97" t="str">
        <f t="shared" si="26"/>
        <v>-</v>
      </c>
      <c r="U20" s="102">
        <f t="shared" si="4"/>
        <v>30.5</v>
      </c>
      <c r="V20" s="102">
        <f t="shared" si="5"/>
        <v>30.5</v>
      </c>
      <c r="W20" s="102">
        <f t="shared" si="27"/>
        <v>61</v>
      </c>
      <c r="X20" s="103">
        <f t="shared" si="28"/>
        <v>30.5</v>
      </c>
      <c r="Y20" s="104"/>
      <c r="Z20" s="106" t="str">
        <f t="shared" si="6"/>
        <v>-</v>
      </c>
      <c r="AA20" s="89" t="str">
        <f t="shared" si="29"/>
        <v>-</v>
      </c>
      <c r="AB20" s="105" t="str">
        <f t="shared" si="7"/>
        <v>-</v>
      </c>
      <c r="AC20" s="96" t="str">
        <f t="shared" si="8"/>
        <v>-</v>
      </c>
      <c r="AD20" s="97" t="str">
        <f t="shared" si="9"/>
        <v>-</v>
      </c>
      <c r="AE20" s="97" t="str">
        <f t="shared" si="10"/>
        <v>-</v>
      </c>
      <c r="AF20" s="131" t="str">
        <f t="shared" si="30"/>
        <v>-</v>
      </c>
      <c r="AG20" s="18"/>
      <c r="AH20" s="107"/>
      <c r="AI20" s="101" t="str">
        <f t="shared" si="31"/>
        <v>-</v>
      </c>
      <c r="AJ20" s="97">
        <f t="shared" si="51"/>
        <v>0</v>
      </c>
      <c r="AK20" s="97" t="str">
        <f t="shared" si="52"/>
        <v>-</v>
      </c>
      <c r="AL20" s="106" t="str">
        <f t="shared" si="32"/>
        <v>-</v>
      </c>
      <c r="AM20" s="89" t="str">
        <f t="shared" si="33"/>
        <v>-</v>
      </c>
      <c r="AN20" s="105" t="str">
        <f t="shared" si="13"/>
        <v>-</v>
      </c>
      <c r="AO20" s="96" t="str">
        <f t="shared" si="14"/>
        <v>-</v>
      </c>
      <c r="AP20" s="97" t="str">
        <f t="shared" si="15"/>
        <v>-</v>
      </c>
      <c r="AQ20" s="97" t="str">
        <f t="shared" si="16"/>
        <v>-</v>
      </c>
      <c r="AR20" s="131" t="str">
        <f t="shared" si="34"/>
        <v>-</v>
      </c>
      <c r="AS20" s="18"/>
      <c r="AT20" s="107"/>
      <c r="AU20" s="101" t="str">
        <f t="shared" si="35"/>
        <v>-</v>
      </c>
      <c r="AV20" s="97">
        <f t="shared" si="36"/>
        <v>0</v>
      </c>
      <c r="AW20" s="97" t="str">
        <f t="shared" si="37"/>
        <v>-</v>
      </c>
      <c r="AX20" s="106" t="str">
        <f t="shared" si="38"/>
        <v>-</v>
      </c>
      <c r="AY20" s="89" t="str">
        <f t="shared" si="39"/>
        <v>-</v>
      </c>
      <c r="AZ20" s="105" t="str">
        <f t="shared" si="17"/>
        <v>-</v>
      </c>
      <c r="BA20" s="96" t="str">
        <f t="shared" si="18"/>
        <v>-</v>
      </c>
      <c r="BB20" s="97" t="str">
        <f t="shared" si="19"/>
        <v>-</v>
      </c>
      <c r="BC20" s="97" t="str">
        <f t="shared" si="20"/>
        <v>-</v>
      </c>
      <c r="BD20" s="131" t="str">
        <f t="shared" si="40"/>
        <v>-</v>
      </c>
      <c r="BE20" s="18"/>
      <c r="BF20" s="107"/>
      <c r="BG20" s="101" t="str">
        <f t="shared" si="41"/>
        <v>-</v>
      </c>
      <c r="BH20" s="97">
        <f t="shared" si="42"/>
        <v>0</v>
      </c>
      <c r="BI20" s="97" t="str">
        <f t="shared" si="43"/>
        <v>-</v>
      </c>
      <c r="BJ20" s="106" t="str">
        <f t="shared" si="44"/>
        <v>-</v>
      </c>
      <c r="BK20" s="89" t="str">
        <f t="shared" si="45"/>
        <v>-</v>
      </c>
      <c r="BL20" s="105" t="str">
        <f t="shared" si="46"/>
        <v>-</v>
      </c>
      <c r="BM20" s="124" t="str">
        <f t="shared" si="47"/>
        <v>-</v>
      </c>
      <c r="BN20" s="111"/>
      <c r="BO20" s="108"/>
      <c r="BP20" s="198">
        <f t="shared" si="50"/>
        <v>0.9</v>
      </c>
      <c r="BQ20" s="122" t="s">
        <v>5</v>
      </c>
      <c r="BR20" s="198">
        <v>1</v>
      </c>
      <c r="BS20" s="201">
        <v>33</v>
      </c>
      <c r="BT20" s="200">
        <f t="shared" si="48"/>
        <v>1</v>
      </c>
      <c r="BU20" s="202">
        <v>33</v>
      </c>
      <c r="BV20" s="200">
        <f t="shared" si="49"/>
        <v>1</v>
      </c>
    </row>
    <row r="21" spans="1:74" ht="15" customHeight="1" x14ac:dyDescent="0.3">
      <c r="A21" s="139">
        <f t="shared" si="21"/>
        <v>14</v>
      </c>
      <c r="B21" s="93"/>
      <c r="C21" s="94"/>
      <c r="D21" s="95"/>
      <c r="E21" s="95"/>
      <c r="F21" s="76"/>
      <c r="G21" s="18" t="s">
        <v>8</v>
      </c>
      <c r="H21" s="96" t="str">
        <f t="shared" si="0"/>
        <v>?</v>
      </c>
      <c r="I21" s="97" t="str">
        <f t="shared" si="22"/>
        <v>-</v>
      </c>
      <c r="J21" s="97" t="str">
        <f t="shared" si="1"/>
        <v>-</v>
      </c>
      <c r="K21" s="131" t="str">
        <f t="shared" si="23"/>
        <v>-</v>
      </c>
      <c r="L21" s="99"/>
      <c r="M21" s="100"/>
      <c r="N21" s="99"/>
      <c r="O21" s="98" t="str">
        <f t="shared" si="2"/>
        <v>-</v>
      </c>
      <c r="P21" s="98">
        <f t="shared" si="3"/>
        <v>0</v>
      </c>
      <c r="Q21" s="101" t="str">
        <f t="shared" si="24"/>
        <v>-</v>
      </c>
      <c r="R21" s="97">
        <f t="shared" si="25"/>
        <v>0</v>
      </c>
      <c r="S21" s="97" t="str">
        <f t="shared" si="26"/>
        <v>-</v>
      </c>
      <c r="U21" s="102">
        <f t="shared" si="4"/>
        <v>30.5</v>
      </c>
      <c r="V21" s="102">
        <f t="shared" si="5"/>
        <v>30.5</v>
      </c>
      <c r="W21" s="102">
        <f t="shared" si="27"/>
        <v>61</v>
      </c>
      <c r="X21" s="103">
        <f t="shared" si="28"/>
        <v>30.5</v>
      </c>
      <c r="Y21" s="104"/>
      <c r="Z21" s="106" t="str">
        <f>IF(ISNUMBER(N21),IF(G21="JA",ROUNDDOWN(AVERAGE(F21,Q21),3),MAX(F21,Q21)),"-")</f>
        <v>-</v>
      </c>
      <c r="AA21" s="89" t="str">
        <f t="shared" si="29"/>
        <v>-</v>
      </c>
      <c r="AB21" s="105" t="str">
        <f t="shared" si="7"/>
        <v>-</v>
      </c>
      <c r="AC21" s="96" t="str">
        <f t="shared" si="8"/>
        <v>-</v>
      </c>
      <c r="AD21" s="97" t="str">
        <f t="shared" si="9"/>
        <v>-</v>
      </c>
      <c r="AE21" s="97" t="str">
        <f t="shared" si="10"/>
        <v>-</v>
      </c>
      <c r="AF21" s="131" t="str">
        <f t="shared" si="30"/>
        <v>-</v>
      </c>
      <c r="AG21" s="18"/>
      <c r="AH21" s="107"/>
      <c r="AI21" s="101" t="str">
        <f t="shared" si="31"/>
        <v>-</v>
      </c>
      <c r="AJ21" s="97">
        <f t="shared" si="51"/>
        <v>0</v>
      </c>
      <c r="AK21" s="97" t="str">
        <f t="shared" si="52"/>
        <v>-</v>
      </c>
      <c r="AL21" s="106" t="str">
        <f t="shared" si="32"/>
        <v>-</v>
      </c>
      <c r="AM21" s="89" t="str">
        <f t="shared" si="33"/>
        <v>-</v>
      </c>
      <c r="AN21" s="105" t="str">
        <f t="shared" si="13"/>
        <v>-</v>
      </c>
      <c r="AO21" s="96" t="str">
        <f t="shared" si="14"/>
        <v>-</v>
      </c>
      <c r="AP21" s="97" t="str">
        <f t="shared" si="15"/>
        <v>-</v>
      </c>
      <c r="AQ21" s="97" t="str">
        <f t="shared" si="16"/>
        <v>-</v>
      </c>
      <c r="AR21" s="131" t="str">
        <f t="shared" si="34"/>
        <v>-</v>
      </c>
      <c r="AS21" s="110"/>
      <c r="AT21" s="107"/>
      <c r="AU21" s="101" t="str">
        <f t="shared" si="35"/>
        <v>-</v>
      </c>
      <c r="AV21" s="97">
        <f t="shared" si="36"/>
        <v>0</v>
      </c>
      <c r="AW21" s="97" t="str">
        <f t="shared" si="37"/>
        <v>-</v>
      </c>
      <c r="AX21" s="106" t="str">
        <f t="shared" si="38"/>
        <v>-</v>
      </c>
      <c r="AY21" s="89" t="str">
        <f t="shared" si="39"/>
        <v>-</v>
      </c>
      <c r="AZ21" s="105" t="str">
        <f t="shared" si="17"/>
        <v>-</v>
      </c>
      <c r="BA21" s="96" t="str">
        <f t="shared" si="18"/>
        <v>-</v>
      </c>
      <c r="BB21" s="97" t="str">
        <f t="shared" si="19"/>
        <v>-</v>
      </c>
      <c r="BC21" s="97" t="str">
        <f t="shared" si="20"/>
        <v>-</v>
      </c>
      <c r="BD21" s="131" t="str">
        <f t="shared" si="40"/>
        <v>-</v>
      </c>
      <c r="BE21" s="18"/>
      <c r="BF21" s="107"/>
      <c r="BG21" s="101" t="str">
        <f t="shared" si="41"/>
        <v>-</v>
      </c>
      <c r="BH21" s="97">
        <f t="shared" si="42"/>
        <v>0</v>
      </c>
      <c r="BI21" s="97" t="str">
        <f t="shared" si="43"/>
        <v>-</v>
      </c>
      <c r="BJ21" s="106" t="str">
        <f t="shared" si="44"/>
        <v>-</v>
      </c>
      <c r="BK21" s="89" t="str">
        <f t="shared" si="45"/>
        <v>-</v>
      </c>
      <c r="BL21" s="105" t="str">
        <f t="shared" si="46"/>
        <v>-</v>
      </c>
      <c r="BM21" s="124" t="str">
        <f>IF(ISNUMBER(BL21),IF(BL21&gt;=VLOOKUP($E$1,$BP$1:$BT$2,5,FALSE),"P","-"),"-")</f>
        <v>-</v>
      </c>
      <c r="BN21" s="111"/>
      <c r="BO21" s="108"/>
      <c r="BP21" s="198">
        <f t="shared" si="50"/>
        <v>1</v>
      </c>
      <c r="BQ21" s="122" t="s">
        <v>5</v>
      </c>
      <c r="BR21" s="198">
        <v>1.1000000000000001</v>
      </c>
      <c r="BS21" s="201">
        <v>35</v>
      </c>
      <c r="BT21" s="200">
        <f t="shared" si="48"/>
        <v>1.1000000000000001</v>
      </c>
      <c r="BU21" s="202">
        <v>35</v>
      </c>
      <c r="BV21" s="200">
        <f t="shared" si="49"/>
        <v>1.1000000000000001</v>
      </c>
    </row>
    <row r="22" spans="1:74" ht="15" customHeight="1" x14ac:dyDescent="0.3">
      <c r="A22" s="139">
        <f t="shared" si="21"/>
        <v>15</v>
      </c>
      <c r="B22" s="93"/>
      <c r="C22" s="94"/>
      <c r="D22" s="95"/>
      <c r="E22" s="95"/>
      <c r="F22" s="76"/>
      <c r="G22" s="18" t="s">
        <v>8</v>
      </c>
      <c r="H22" s="96" t="str">
        <f t="shared" si="0"/>
        <v>?</v>
      </c>
      <c r="I22" s="97" t="str">
        <f t="shared" si="22"/>
        <v>-</v>
      </c>
      <c r="J22" s="97" t="str">
        <f t="shared" si="1"/>
        <v>-</v>
      </c>
      <c r="K22" s="131" t="str">
        <f t="shared" si="23"/>
        <v>-</v>
      </c>
      <c r="L22" s="99"/>
      <c r="M22" s="100"/>
      <c r="N22" s="99"/>
      <c r="O22" s="98" t="str">
        <f t="shared" si="2"/>
        <v>-</v>
      </c>
      <c r="P22" s="98">
        <f t="shared" si="3"/>
        <v>0</v>
      </c>
      <c r="Q22" s="101" t="str">
        <f t="shared" si="24"/>
        <v>-</v>
      </c>
      <c r="R22" s="97">
        <f t="shared" si="25"/>
        <v>0</v>
      </c>
      <c r="S22" s="97" t="str">
        <f t="shared" si="26"/>
        <v>-</v>
      </c>
      <c r="U22" s="102">
        <f t="shared" si="4"/>
        <v>30.5</v>
      </c>
      <c r="V22" s="102">
        <f t="shared" si="5"/>
        <v>30.5</v>
      </c>
      <c r="W22" s="102">
        <f t="shared" si="27"/>
        <v>61</v>
      </c>
      <c r="X22" s="103">
        <f t="shared" si="28"/>
        <v>30.5</v>
      </c>
      <c r="Y22" s="104"/>
      <c r="Z22" s="106" t="str">
        <f t="shared" ref="Z22:Z67" si="53">IF(ISNUMBER(N22),IF(G22="JA",ROUNDDOWN(AVERAGE(F22,Q22),3),MAX(F22,Q22)),"-")</f>
        <v>-</v>
      </c>
      <c r="AA22" s="89" t="str">
        <f t="shared" si="29"/>
        <v>-</v>
      </c>
      <c r="AB22" s="105" t="str">
        <f t="shared" si="7"/>
        <v>-</v>
      </c>
      <c r="AC22" s="96" t="str">
        <f t="shared" si="8"/>
        <v>-</v>
      </c>
      <c r="AD22" s="97" t="str">
        <f t="shared" si="9"/>
        <v>-</v>
      </c>
      <c r="AE22" s="97" t="str">
        <f t="shared" si="10"/>
        <v>-</v>
      </c>
      <c r="AF22" s="131" t="str">
        <f t="shared" si="30"/>
        <v>-</v>
      </c>
      <c r="AG22" s="18"/>
      <c r="AH22" s="107"/>
      <c r="AI22" s="101" t="str">
        <f t="shared" si="31"/>
        <v>-</v>
      </c>
      <c r="AJ22" s="97">
        <f t="shared" si="51"/>
        <v>0</v>
      </c>
      <c r="AK22" s="97" t="str">
        <f t="shared" si="52"/>
        <v>-</v>
      </c>
      <c r="AL22" s="106" t="str">
        <f t="shared" si="32"/>
        <v>-</v>
      </c>
      <c r="AM22" s="89" t="str">
        <f t="shared" si="33"/>
        <v>-</v>
      </c>
      <c r="AN22" s="105" t="str">
        <f t="shared" si="13"/>
        <v>-</v>
      </c>
      <c r="AO22" s="96" t="str">
        <f t="shared" si="14"/>
        <v>-</v>
      </c>
      <c r="AP22" s="97" t="str">
        <f t="shared" si="15"/>
        <v>-</v>
      </c>
      <c r="AQ22" s="97" t="str">
        <f t="shared" si="16"/>
        <v>-</v>
      </c>
      <c r="AR22" s="131" t="str">
        <f t="shared" si="34"/>
        <v>-</v>
      </c>
      <c r="AS22" s="110"/>
      <c r="AT22" s="107"/>
      <c r="AU22" s="101" t="str">
        <f t="shared" si="35"/>
        <v>-</v>
      </c>
      <c r="AV22" s="97">
        <f t="shared" si="36"/>
        <v>0</v>
      </c>
      <c r="AW22" s="97" t="str">
        <f t="shared" si="37"/>
        <v>-</v>
      </c>
      <c r="AX22" s="106" t="str">
        <f t="shared" si="38"/>
        <v>-</v>
      </c>
      <c r="AY22" s="89" t="str">
        <f t="shared" si="39"/>
        <v>-</v>
      </c>
      <c r="AZ22" s="105" t="str">
        <f t="shared" si="17"/>
        <v>-</v>
      </c>
      <c r="BA22" s="96" t="str">
        <f t="shared" si="18"/>
        <v>-</v>
      </c>
      <c r="BB22" s="97" t="str">
        <f t="shared" si="19"/>
        <v>-</v>
      </c>
      <c r="BC22" s="97" t="str">
        <f t="shared" si="20"/>
        <v>-</v>
      </c>
      <c r="BD22" s="131" t="str">
        <f t="shared" si="40"/>
        <v>-</v>
      </c>
      <c r="BE22" s="18"/>
      <c r="BF22" s="107"/>
      <c r="BG22" s="101" t="str">
        <f t="shared" si="41"/>
        <v>-</v>
      </c>
      <c r="BH22" s="97">
        <f t="shared" si="42"/>
        <v>0</v>
      </c>
      <c r="BI22" s="97" t="str">
        <f t="shared" si="43"/>
        <v>-</v>
      </c>
      <c r="BJ22" s="106" t="str">
        <f t="shared" si="44"/>
        <v>-</v>
      </c>
      <c r="BK22" s="89" t="str">
        <f t="shared" si="45"/>
        <v>-</v>
      </c>
      <c r="BL22" s="105" t="str">
        <f t="shared" si="46"/>
        <v>-</v>
      </c>
      <c r="BM22" s="124" t="str">
        <f t="shared" ref="BM22:BM67" si="54">IF(ISNUMBER(BL22),IF(BL22&gt;=VLOOKUP($E$1,$BP$1:$BT$2,5,FALSE),"P","-"),"-")</f>
        <v>-</v>
      </c>
      <c r="BN22" s="111"/>
      <c r="BO22" s="108"/>
      <c r="BP22" s="198">
        <f t="shared" si="50"/>
        <v>1.1000000000000001</v>
      </c>
      <c r="BQ22" s="122" t="s">
        <v>5</v>
      </c>
      <c r="BR22" s="198">
        <v>1.2</v>
      </c>
      <c r="BS22" s="201">
        <v>37</v>
      </c>
      <c r="BT22" s="200">
        <f t="shared" si="48"/>
        <v>1.2</v>
      </c>
      <c r="BU22" s="202">
        <v>37</v>
      </c>
      <c r="BV22" s="200">
        <f t="shared" si="49"/>
        <v>1.2</v>
      </c>
    </row>
    <row r="23" spans="1:74" ht="15" customHeight="1" x14ac:dyDescent="0.3">
      <c r="A23" s="139">
        <f t="shared" si="21"/>
        <v>16</v>
      </c>
      <c r="B23" s="93"/>
      <c r="C23" s="94"/>
      <c r="D23" s="95"/>
      <c r="E23" s="95"/>
      <c r="F23" s="76"/>
      <c r="G23" s="18" t="s">
        <v>8</v>
      </c>
      <c r="H23" s="96" t="str">
        <f t="shared" si="0"/>
        <v>?</v>
      </c>
      <c r="I23" s="97" t="str">
        <f t="shared" si="22"/>
        <v>-</v>
      </c>
      <c r="J23" s="97" t="str">
        <f t="shared" si="1"/>
        <v>-</v>
      </c>
      <c r="K23" s="131" t="str">
        <f t="shared" si="23"/>
        <v>-</v>
      </c>
      <c r="L23" s="99"/>
      <c r="M23" s="100"/>
      <c r="N23" s="99"/>
      <c r="O23" s="98" t="str">
        <f t="shared" si="2"/>
        <v>-</v>
      </c>
      <c r="P23" s="98">
        <f t="shared" si="3"/>
        <v>0</v>
      </c>
      <c r="Q23" s="101" t="str">
        <f t="shared" si="24"/>
        <v>-</v>
      </c>
      <c r="R23" s="97">
        <f t="shared" si="25"/>
        <v>0</v>
      </c>
      <c r="S23" s="97" t="str">
        <f t="shared" si="26"/>
        <v>-</v>
      </c>
      <c r="U23" s="102">
        <f t="shared" si="4"/>
        <v>30.5</v>
      </c>
      <c r="V23" s="102">
        <f t="shared" si="5"/>
        <v>30.5</v>
      </c>
      <c r="W23" s="102">
        <f t="shared" si="27"/>
        <v>61</v>
      </c>
      <c r="X23" s="103">
        <f t="shared" si="28"/>
        <v>30.5</v>
      </c>
      <c r="Y23" s="104"/>
      <c r="Z23" s="106" t="str">
        <f t="shared" si="53"/>
        <v>-</v>
      </c>
      <c r="AA23" s="89" t="str">
        <f t="shared" si="29"/>
        <v>-</v>
      </c>
      <c r="AB23" s="105" t="str">
        <f t="shared" si="7"/>
        <v>-</v>
      </c>
      <c r="AC23" s="96" t="str">
        <f t="shared" si="8"/>
        <v>-</v>
      </c>
      <c r="AD23" s="97" t="str">
        <f t="shared" si="9"/>
        <v>-</v>
      </c>
      <c r="AE23" s="97" t="str">
        <f t="shared" si="10"/>
        <v>-</v>
      </c>
      <c r="AF23" s="131" t="str">
        <f t="shared" si="30"/>
        <v>-</v>
      </c>
      <c r="AG23" s="18"/>
      <c r="AH23" s="107"/>
      <c r="AI23" s="101" t="str">
        <f t="shared" si="31"/>
        <v>-</v>
      </c>
      <c r="AJ23" s="97">
        <f t="shared" si="51"/>
        <v>0</v>
      </c>
      <c r="AK23" s="97" t="str">
        <f t="shared" si="52"/>
        <v>-</v>
      </c>
      <c r="AL23" s="106" t="str">
        <f t="shared" si="32"/>
        <v>-</v>
      </c>
      <c r="AM23" s="89" t="str">
        <f t="shared" si="33"/>
        <v>-</v>
      </c>
      <c r="AN23" s="105" t="str">
        <f t="shared" si="13"/>
        <v>-</v>
      </c>
      <c r="AO23" s="96" t="str">
        <f t="shared" si="14"/>
        <v>-</v>
      </c>
      <c r="AP23" s="97" t="str">
        <f t="shared" si="15"/>
        <v>-</v>
      </c>
      <c r="AQ23" s="97" t="str">
        <f t="shared" si="16"/>
        <v>-</v>
      </c>
      <c r="AR23" s="131" t="str">
        <f t="shared" si="34"/>
        <v>-</v>
      </c>
      <c r="AS23" s="110"/>
      <c r="AT23" s="107"/>
      <c r="AU23" s="101" t="str">
        <f t="shared" si="35"/>
        <v>-</v>
      </c>
      <c r="AV23" s="97">
        <f t="shared" si="36"/>
        <v>0</v>
      </c>
      <c r="AW23" s="97" t="str">
        <f t="shared" si="37"/>
        <v>-</v>
      </c>
      <c r="AX23" s="106" t="str">
        <f t="shared" si="38"/>
        <v>-</v>
      </c>
      <c r="AY23" s="89" t="str">
        <f t="shared" si="39"/>
        <v>-</v>
      </c>
      <c r="AZ23" s="105" t="str">
        <f t="shared" si="17"/>
        <v>-</v>
      </c>
      <c r="BA23" s="96" t="str">
        <f t="shared" si="18"/>
        <v>-</v>
      </c>
      <c r="BB23" s="97" t="str">
        <f t="shared" si="19"/>
        <v>-</v>
      </c>
      <c r="BC23" s="97" t="str">
        <f t="shared" si="20"/>
        <v>-</v>
      </c>
      <c r="BD23" s="131" t="str">
        <f t="shared" si="40"/>
        <v>-</v>
      </c>
      <c r="BE23" s="18"/>
      <c r="BF23" s="107"/>
      <c r="BG23" s="101" t="str">
        <f t="shared" si="41"/>
        <v>-</v>
      </c>
      <c r="BH23" s="97">
        <f t="shared" si="42"/>
        <v>0</v>
      </c>
      <c r="BI23" s="97" t="str">
        <f t="shared" si="43"/>
        <v>-</v>
      </c>
      <c r="BJ23" s="106" t="str">
        <f t="shared" si="44"/>
        <v>-</v>
      </c>
      <c r="BK23" s="89" t="str">
        <f t="shared" si="45"/>
        <v>-</v>
      </c>
      <c r="BL23" s="105" t="str">
        <f t="shared" si="46"/>
        <v>-</v>
      </c>
      <c r="BM23" s="124" t="str">
        <f t="shared" si="54"/>
        <v>-</v>
      </c>
      <c r="BN23" s="111"/>
      <c r="BO23" s="108"/>
      <c r="BP23" s="198">
        <f t="shared" si="50"/>
        <v>1.2</v>
      </c>
      <c r="BQ23" s="122" t="s">
        <v>5</v>
      </c>
      <c r="BR23" s="198">
        <v>1.3</v>
      </c>
      <c r="BS23" s="201">
        <v>39</v>
      </c>
      <c r="BT23" s="200">
        <f t="shared" si="48"/>
        <v>1.3</v>
      </c>
      <c r="BU23" s="199">
        <v>39</v>
      </c>
      <c r="BV23" s="200">
        <f t="shared" si="49"/>
        <v>1.3</v>
      </c>
    </row>
    <row r="24" spans="1:74" ht="15" customHeight="1" x14ac:dyDescent="0.3">
      <c r="A24" s="139">
        <f t="shared" si="21"/>
        <v>17</v>
      </c>
      <c r="B24" s="93"/>
      <c r="C24" s="94"/>
      <c r="D24" s="95"/>
      <c r="E24" s="95"/>
      <c r="F24" s="76"/>
      <c r="G24" s="18" t="s">
        <v>8</v>
      </c>
      <c r="H24" s="96" t="str">
        <f t="shared" si="0"/>
        <v>?</v>
      </c>
      <c r="I24" s="97" t="str">
        <f t="shared" si="22"/>
        <v>-</v>
      </c>
      <c r="J24" s="97" t="str">
        <f t="shared" si="1"/>
        <v>-</v>
      </c>
      <c r="K24" s="131" t="str">
        <f t="shared" si="23"/>
        <v>-</v>
      </c>
      <c r="L24" s="99"/>
      <c r="M24" s="100"/>
      <c r="N24" s="99"/>
      <c r="O24" s="98" t="str">
        <f t="shared" si="2"/>
        <v>-</v>
      </c>
      <c r="P24" s="98">
        <f t="shared" si="3"/>
        <v>0</v>
      </c>
      <c r="Q24" s="101" t="str">
        <f t="shared" si="24"/>
        <v>-</v>
      </c>
      <c r="R24" s="97">
        <f t="shared" si="25"/>
        <v>0</v>
      </c>
      <c r="S24" s="97" t="str">
        <f t="shared" si="26"/>
        <v>-</v>
      </c>
      <c r="U24" s="102">
        <f t="shared" si="4"/>
        <v>30.5</v>
      </c>
      <c r="V24" s="102">
        <f t="shared" si="5"/>
        <v>30.5</v>
      </c>
      <c r="W24" s="102">
        <f t="shared" si="27"/>
        <v>61</v>
      </c>
      <c r="X24" s="103">
        <f t="shared" si="28"/>
        <v>30.5</v>
      </c>
      <c r="Y24" s="104"/>
      <c r="Z24" s="106" t="str">
        <f t="shared" si="53"/>
        <v>-</v>
      </c>
      <c r="AA24" s="89" t="str">
        <f t="shared" si="29"/>
        <v>-</v>
      </c>
      <c r="AB24" s="105" t="str">
        <f t="shared" si="7"/>
        <v>-</v>
      </c>
      <c r="AC24" s="96" t="str">
        <f t="shared" si="8"/>
        <v>-</v>
      </c>
      <c r="AD24" s="97" t="str">
        <f t="shared" si="9"/>
        <v>-</v>
      </c>
      <c r="AE24" s="97" t="str">
        <f t="shared" si="10"/>
        <v>-</v>
      </c>
      <c r="AF24" s="131" t="str">
        <f t="shared" si="30"/>
        <v>-</v>
      </c>
      <c r="AG24" s="18"/>
      <c r="AH24" s="107"/>
      <c r="AI24" s="101" t="str">
        <f t="shared" si="31"/>
        <v>-</v>
      </c>
      <c r="AJ24" s="97">
        <f t="shared" si="51"/>
        <v>0</v>
      </c>
      <c r="AK24" s="97" t="str">
        <f t="shared" si="52"/>
        <v>-</v>
      </c>
      <c r="AL24" s="106" t="str">
        <f t="shared" si="32"/>
        <v>-</v>
      </c>
      <c r="AM24" s="89" t="str">
        <f t="shared" si="33"/>
        <v>-</v>
      </c>
      <c r="AN24" s="105" t="str">
        <f t="shared" si="13"/>
        <v>-</v>
      </c>
      <c r="AO24" s="96" t="str">
        <f t="shared" si="14"/>
        <v>-</v>
      </c>
      <c r="AP24" s="97" t="str">
        <f t="shared" si="15"/>
        <v>-</v>
      </c>
      <c r="AQ24" s="97" t="str">
        <f t="shared" si="16"/>
        <v>-</v>
      </c>
      <c r="AR24" s="131" t="str">
        <f t="shared" si="34"/>
        <v>-</v>
      </c>
      <c r="AS24" s="110"/>
      <c r="AT24" s="107"/>
      <c r="AU24" s="101" t="str">
        <f t="shared" si="35"/>
        <v>-</v>
      </c>
      <c r="AV24" s="97">
        <f t="shared" si="36"/>
        <v>0</v>
      </c>
      <c r="AW24" s="97" t="str">
        <f t="shared" si="37"/>
        <v>-</v>
      </c>
      <c r="AX24" s="106" t="str">
        <f t="shared" si="38"/>
        <v>-</v>
      </c>
      <c r="AY24" s="89" t="str">
        <f t="shared" si="39"/>
        <v>-</v>
      </c>
      <c r="AZ24" s="105" t="str">
        <f t="shared" si="17"/>
        <v>-</v>
      </c>
      <c r="BA24" s="96" t="str">
        <f t="shared" si="18"/>
        <v>-</v>
      </c>
      <c r="BB24" s="97" t="str">
        <f t="shared" si="19"/>
        <v>-</v>
      </c>
      <c r="BC24" s="97" t="str">
        <f t="shared" si="20"/>
        <v>-</v>
      </c>
      <c r="BD24" s="131" t="str">
        <f t="shared" si="40"/>
        <v>-</v>
      </c>
      <c r="BE24" s="18"/>
      <c r="BF24" s="107"/>
      <c r="BG24" s="101" t="str">
        <f t="shared" si="41"/>
        <v>-</v>
      </c>
      <c r="BH24" s="97">
        <f t="shared" si="42"/>
        <v>0</v>
      </c>
      <c r="BI24" s="97" t="str">
        <f t="shared" si="43"/>
        <v>-</v>
      </c>
      <c r="BJ24" s="106" t="str">
        <f t="shared" si="44"/>
        <v>-</v>
      </c>
      <c r="BK24" s="89" t="str">
        <f t="shared" si="45"/>
        <v>-</v>
      </c>
      <c r="BL24" s="105" t="str">
        <f t="shared" si="46"/>
        <v>-</v>
      </c>
      <c r="BM24" s="124" t="str">
        <f t="shared" si="54"/>
        <v>-</v>
      </c>
      <c r="BN24" s="111"/>
      <c r="BO24" s="108"/>
      <c r="BP24" s="198">
        <f t="shared" si="50"/>
        <v>1.3</v>
      </c>
      <c r="BQ24" s="122" t="s">
        <v>5</v>
      </c>
      <c r="BR24" s="198">
        <v>1.4</v>
      </c>
      <c r="BS24" s="201">
        <v>41</v>
      </c>
      <c r="BT24" s="200">
        <f t="shared" si="48"/>
        <v>1.4</v>
      </c>
      <c r="BU24" s="199">
        <v>41</v>
      </c>
      <c r="BV24" s="200">
        <f t="shared" si="49"/>
        <v>1.4</v>
      </c>
    </row>
    <row r="25" spans="1:74" ht="15" customHeight="1" x14ac:dyDescent="0.3">
      <c r="A25" s="139">
        <f t="shared" si="21"/>
        <v>18</v>
      </c>
      <c r="B25" s="93"/>
      <c r="C25" s="94"/>
      <c r="D25" s="95"/>
      <c r="E25" s="95"/>
      <c r="F25" s="76"/>
      <c r="G25" s="18" t="s">
        <v>8</v>
      </c>
      <c r="H25" s="96" t="str">
        <f t="shared" si="0"/>
        <v>?</v>
      </c>
      <c r="I25" s="97" t="str">
        <f t="shared" si="22"/>
        <v>-</v>
      </c>
      <c r="J25" s="97" t="str">
        <f t="shared" si="1"/>
        <v>-</v>
      </c>
      <c r="K25" s="131" t="str">
        <f t="shared" si="23"/>
        <v>-</v>
      </c>
      <c r="L25" s="99"/>
      <c r="M25" s="100"/>
      <c r="N25" s="99"/>
      <c r="O25" s="98" t="str">
        <f t="shared" si="2"/>
        <v>-</v>
      </c>
      <c r="P25" s="98">
        <f t="shared" si="3"/>
        <v>0</v>
      </c>
      <c r="Q25" s="101" t="str">
        <f t="shared" si="24"/>
        <v>-</v>
      </c>
      <c r="R25" s="97">
        <f t="shared" si="25"/>
        <v>0</v>
      </c>
      <c r="S25" s="97" t="str">
        <f t="shared" si="26"/>
        <v>-</v>
      </c>
      <c r="U25" s="102">
        <f t="shared" si="4"/>
        <v>30.5</v>
      </c>
      <c r="V25" s="102">
        <f t="shared" si="5"/>
        <v>30.5</v>
      </c>
      <c r="W25" s="102">
        <f t="shared" si="27"/>
        <v>61</v>
      </c>
      <c r="X25" s="103">
        <f t="shared" si="28"/>
        <v>30.5</v>
      </c>
      <c r="Y25" s="104"/>
      <c r="Z25" s="106" t="str">
        <f t="shared" si="53"/>
        <v>-</v>
      </c>
      <c r="AA25" s="89" t="str">
        <f t="shared" si="29"/>
        <v>-</v>
      </c>
      <c r="AB25" s="105" t="str">
        <f t="shared" si="7"/>
        <v>-</v>
      </c>
      <c r="AC25" s="96" t="str">
        <f t="shared" si="8"/>
        <v>-</v>
      </c>
      <c r="AD25" s="97" t="str">
        <f t="shared" si="9"/>
        <v>-</v>
      </c>
      <c r="AE25" s="97" t="str">
        <f t="shared" si="10"/>
        <v>-</v>
      </c>
      <c r="AF25" s="131" t="str">
        <f t="shared" si="30"/>
        <v>-</v>
      </c>
      <c r="AG25" s="18"/>
      <c r="AH25" s="107"/>
      <c r="AI25" s="101" t="str">
        <f t="shared" si="31"/>
        <v>-</v>
      </c>
      <c r="AJ25" s="97">
        <f t="shared" si="51"/>
        <v>0</v>
      </c>
      <c r="AK25" s="97" t="str">
        <f t="shared" si="52"/>
        <v>-</v>
      </c>
      <c r="AL25" s="106" t="str">
        <f t="shared" si="32"/>
        <v>-</v>
      </c>
      <c r="AM25" s="89" t="str">
        <f t="shared" si="33"/>
        <v>-</v>
      </c>
      <c r="AN25" s="105" t="str">
        <f t="shared" si="13"/>
        <v>-</v>
      </c>
      <c r="AO25" s="96" t="str">
        <f t="shared" si="14"/>
        <v>-</v>
      </c>
      <c r="AP25" s="97" t="str">
        <f t="shared" si="15"/>
        <v>-</v>
      </c>
      <c r="AQ25" s="97" t="str">
        <f t="shared" si="16"/>
        <v>-</v>
      </c>
      <c r="AR25" s="131" t="str">
        <f t="shared" si="34"/>
        <v>-</v>
      </c>
      <c r="AS25" s="110"/>
      <c r="AT25" s="107"/>
      <c r="AU25" s="101" t="str">
        <f t="shared" si="35"/>
        <v>-</v>
      </c>
      <c r="AV25" s="97">
        <f t="shared" si="36"/>
        <v>0</v>
      </c>
      <c r="AW25" s="97" t="str">
        <f t="shared" si="37"/>
        <v>-</v>
      </c>
      <c r="AX25" s="106" t="str">
        <f t="shared" si="38"/>
        <v>-</v>
      </c>
      <c r="AY25" s="89" t="str">
        <f t="shared" si="39"/>
        <v>-</v>
      </c>
      <c r="AZ25" s="105" t="str">
        <f t="shared" si="17"/>
        <v>-</v>
      </c>
      <c r="BA25" s="96" t="str">
        <f t="shared" si="18"/>
        <v>-</v>
      </c>
      <c r="BB25" s="97" t="str">
        <f t="shared" si="19"/>
        <v>-</v>
      </c>
      <c r="BC25" s="97" t="str">
        <f t="shared" si="20"/>
        <v>-</v>
      </c>
      <c r="BD25" s="131" t="str">
        <f t="shared" si="40"/>
        <v>-</v>
      </c>
      <c r="BE25" s="18"/>
      <c r="BF25" s="107"/>
      <c r="BG25" s="101" t="str">
        <f t="shared" si="41"/>
        <v>-</v>
      </c>
      <c r="BH25" s="97">
        <f t="shared" si="42"/>
        <v>0</v>
      </c>
      <c r="BI25" s="97" t="str">
        <f t="shared" si="43"/>
        <v>-</v>
      </c>
      <c r="BJ25" s="106" t="str">
        <f t="shared" si="44"/>
        <v>-</v>
      </c>
      <c r="BK25" s="89" t="str">
        <f t="shared" si="45"/>
        <v>-</v>
      </c>
      <c r="BL25" s="105" t="str">
        <f t="shared" si="46"/>
        <v>-</v>
      </c>
      <c r="BM25" s="124" t="str">
        <f t="shared" si="54"/>
        <v>-</v>
      </c>
      <c r="BN25" s="111"/>
      <c r="BO25" s="108"/>
      <c r="BP25" s="198">
        <f t="shared" si="50"/>
        <v>1.4</v>
      </c>
      <c r="BQ25" s="122" t="s">
        <v>5</v>
      </c>
      <c r="BR25" s="198">
        <v>1.5</v>
      </c>
      <c r="BS25" s="201">
        <v>43</v>
      </c>
      <c r="BT25" s="200">
        <f t="shared" si="48"/>
        <v>1.5</v>
      </c>
      <c r="BU25" s="199">
        <v>43</v>
      </c>
      <c r="BV25" s="200">
        <f t="shared" si="49"/>
        <v>1.5</v>
      </c>
    </row>
    <row r="26" spans="1:74" ht="15" customHeight="1" x14ac:dyDescent="0.3">
      <c r="A26" s="139">
        <f t="shared" si="21"/>
        <v>19</v>
      </c>
      <c r="B26" s="93"/>
      <c r="C26" s="94"/>
      <c r="D26" s="95"/>
      <c r="E26" s="95"/>
      <c r="F26" s="76"/>
      <c r="G26" s="18" t="s">
        <v>8</v>
      </c>
      <c r="H26" s="96" t="str">
        <f t="shared" si="0"/>
        <v>?</v>
      </c>
      <c r="I26" s="97" t="str">
        <f t="shared" si="22"/>
        <v>-</v>
      </c>
      <c r="J26" s="97" t="str">
        <f t="shared" si="1"/>
        <v>-</v>
      </c>
      <c r="K26" s="131" t="str">
        <f t="shared" si="23"/>
        <v>-</v>
      </c>
      <c r="L26" s="99"/>
      <c r="M26" s="100"/>
      <c r="N26" s="99"/>
      <c r="O26" s="98" t="str">
        <f t="shared" si="2"/>
        <v>-</v>
      </c>
      <c r="P26" s="98">
        <f t="shared" si="3"/>
        <v>0</v>
      </c>
      <c r="Q26" s="101" t="str">
        <f t="shared" si="24"/>
        <v>-</v>
      </c>
      <c r="R26" s="97">
        <f t="shared" si="25"/>
        <v>0</v>
      </c>
      <c r="S26" s="97" t="str">
        <f t="shared" si="26"/>
        <v>-</v>
      </c>
      <c r="U26" s="102">
        <f t="shared" si="4"/>
        <v>30.5</v>
      </c>
      <c r="V26" s="102">
        <f t="shared" si="5"/>
        <v>30.5</v>
      </c>
      <c r="W26" s="102">
        <f t="shared" si="27"/>
        <v>61</v>
      </c>
      <c r="X26" s="103">
        <f t="shared" si="28"/>
        <v>30.5</v>
      </c>
      <c r="Y26" s="104"/>
      <c r="Z26" s="106" t="str">
        <f t="shared" si="53"/>
        <v>-</v>
      </c>
      <c r="AA26" s="89" t="str">
        <f t="shared" si="29"/>
        <v>-</v>
      </c>
      <c r="AB26" s="105" t="str">
        <f t="shared" si="7"/>
        <v>-</v>
      </c>
      <c r="AC26" s="96" t="str">
        <f t="shared" si="8"/>
        <v>-</v>
      </c>
      <c r="AD26" s="97" t="str">
        <f t="shared" si="9"/>
        <v>-</v>
      </c>
      <c r="AE26" s="97" t="str">
        <f t="shared" si="10"/>
        <v>-</v>
      </c>
      <c r="AF26" s="131" t="str">
        <f t="shared" si="30"/>
        <v>-</v>
      </c>
      <c r="AG26" s="18"/>
      <c r="AH26" s="107"/>
      <c r="AI26" s="101" t="str">
        <f t="shared" si="31"/>
        <v>-</v>
      </c>
      <c r="AJ26" s="97">
        <f t="shared" si="51"/>
        <v>0</v>
      </c>
      <c r="AK26" s="97" t="str">
        <f t="shared" si="52"/>
        <v>-</v>
      </c>
      <c r="AL26" s="106" t="str">
        <f t="shared" si="32"/>
        <v>-</v>
      </c>
      <c r="AM26" s="89" t="str">
        <f t="shared" si="33"/>
        <v>-</v>
      </c>
      <c r="AN26" s="105" t="str">
        <f t="shared" si="13"/>
        <v>-</v>
      </c>
      <c r="AO26" s="96" t="str">
        <f t="shared" si="14"/>
        <v>-</v>
      </c>
      <c r="AP26" s="97" t="str">
        <f t="shared" si="15"/>
        <v>-</v>
      </c>
      <c r="AQ26" s="97" t="str">
        <f t="shared" si="16"/>
        <v>-</v>
      </c>
      <c r="AR26" s="131" t="str">
        <f t="shared" si="34"/>
        <v>-</v>
      </c>
      <c r="AS26" s="110"/>
      <c r="AT26" s="107"/>
      <c r="AU26" s="101" t="str">
        <f t="shared" si="35"/>
        <v>-</v>
      </c>
      <c r="AV26" s="97">
        <f t="shared" si="36"/>
        <v>0</v>
      </c>
      <c r="AW26" s="97" t="str">
        <f t="shared" si="37"/>
        <v>-</v>
      </c>
      <c r="AX26" s="106" t="str">
        <f t="shared" si="38"/>
        <v>-</v>
      </c>
      <c r="AY26" s="89" t="str">
        <f t="shared" si="39"/>
        <v>-</v>
      </c>
      <c r="AZ26" s="105" t="str">
        <f t="shared" si="17"/>
        <v>-</v>
      </c>
      <c r="BA26" s="96" t="str">
        <f t="shared" si="18"/>
        <v>-</v>
      </c>
      <c r="BB26" s="97" t="str">
        <f t="shared" si="19"/>
        <v>-</v>
      </c>
      <c r="BC26" s="97" t="str">
        <f t="shared" si="20"/>
        <v>-</v>
      </c>
      <c r="BD26" s="131" t="str">
        <f t="shared" si="40"/>
        <v>-</v>
      </c>
      <c r="BE26" s="18"/>
      <c r="BF26" s="107"/>
      <c r="BG26" s="101" t="str">
        <f t="shared" si="41"/>
        <v>-</v>
      </c>
      <c r="BH26" s="97">
        <f t="shared" si="42"/>
        <v>0</v>
      </c>
      <c r="BI26" s="97" t="str">
        <f t="shared" si="43"/>
        <v>-</v>
      </c>
      <c r="BJ26" s="106" t="str">
        <f t="shared" si="44"/>
        <v>-</v>
      </c>
      <c r="BK26" s="89" t="str">
        <f t="shared" si="45"/>
        <v>-</v>
      </c>
      <c r="BL26" s="105" t="str">
        <f t="shared" si="46"/>
        <v>-</v>
      </c>
      <c r="BM26" s="124" t="str">
        <f t="shared" si="54"/>
        <v>-</v>
      </c>
      <c r="BN26" s="111"/>
      <c r="BO26" s="108"/>
      <c r="BP26" s="198">
        <f t="shared" si="50"/>
        <v>1.5</v>
      </c>
      <c r="BQ26" s="122" t="s">
        <v>5</v>
      </c>
      <c r="BR26" s="198">
        <v>1.6</v>
      </c>
      <c r="BS26" s="201">
        <v>45</v>
      </c>
      <c r="BT26" s="200">
        <f t="shared" si="48"/>
        <v>1.6</v>
      </c>
      <c r="BU26" s="199">
        <v>45</v>
      </c>
      <c r="BV26" s="200">
        <f t="shared" si="49"/>
        <v>1.6</v>
      </c>
    </row>
    <row r="27" spans="1:74" ht="15" customHeight="1" x14ac:dyDescent="0.3">
      <c r="A27" s="139">
        <f t="shared" si="21"/>
        <v>20</v>
      </c>
      <c r="B27" s="93"/>
      <c r="C27" s="94"/>
      <c r="D27" s="95"/>
      <c r="E27" s="95"/>
      <c r="F27" s="76"/>
      <c r="G27" s="18" t="s">
        <v>8</v>
      </c>
      <c r="H27" s="96" t="str">
        <f t="shared" si="0"/>
        <v>?</v>
      </c>
      <c r="I27" s="97" t="str">
        <f t="shared" si="22"/>
        <v>-</v>
      </c>
      <c r="J27" s="97" t="str">
        <f t="shared" si="1"/>
        <v>-</v>
      </c>
      <c r="K27" s="131" t="str">
        <f t="shared" si="23"/>
        <v>-</v>
      </c>
      <c r="L27" s="99"/>
      <c r="M27" s="100"/>
      <c r="N27" s="99"/>
      <c r="O27" s="98" t="str">
        <f t="shared" si="2"/>
        <v>-</v>
      </c>
      <c r="P27" s="98">
        <f t="shared" si="3"/>
        <v>0</v>
      </c>
      <c r="Q27" s="101" t="str">
        <f t="shared" si="24"/>
        <v>-</v>
      </c>
      <c r="R27" s="97">
        <f t="shared" si="25"/>
        <v>0</v>
      </c>
      <c r="S27" s="97" t="str">
        <f t="shared" si="26"/>
        <v>-</v>
      </c>
      <c r="U27" s="102">
        <f t="shared" si="4"/>
        <v>30.5</v>
      </c>
      <c r="V27" s="102">
        <f t="shared" si="5"/>
        <v>30.5</v>
      </c>
      <c r="W27" s="102">
        <f t="shared" si="27"/>
        <v>61</v>
      </c>
      <c r="X27" s="103">
        <f t="shared" si="28"/>
        <v>30.5</v>
      </c>
      <c r="Y27" s="104"/>
      <c r="Z27" s="106" t="str">
        <f t="shared" si="53"/>
        <v>-</v>
      </c>
      <c r="AA27" s="89" t="str">
        <f t="shared" si="29"/>
        <v>-</v>
      </c>
      <c r="AB27" s="105" t="str">
        <f t="shared" si="7"/>
        <v>-</v>
      </c>
      <c r="AC27" s="96" t="str">
        <f t="shared" si="8"/>
        <v>-</v>
      </c>
      <c r="AD27" s="97" t="str">
        <f t="shared" si="9"/>
        <v>-</v>
      </c>
      <c r="AE27" s="97" t="str">
        <f t="shared" si="10"/>
        <v>-</v>
      </c>
      <c r="AF27" s="131" t="str">
        <f t="shared" si="30"/>
        <v>-</v>
      </c>
      <c r="AG27" s="18"/>
      <c r="AH27" s="107"/>
      <c r="AI27" s="101" t="str">
        <f t="shared" si="31"/>
        <v>-</v>
      </c>
      <c r="AJ27" s="97">
        <f t="shared" ref="AJ27:AJ67" si="55">IF(ISNUMBER(AH27),AG27/(AF27*AC27)%,0)</f>
        <v>0</v>
      </c>
      <c r="AK27" s="97" t="str">
        <f t="shared" ref="AK27:AK67" si="56">IF(AH27&gt;0,(AG27/AH27)/AE27%,"-")</f>
        <v>-</v>
      </c>
      <c r="AL27" s="106" t="str">
        <f t="shared" si="32"/>
        <v>-</v>
      </c>
      <c r="AM27" s="89" t="str">
        <f t="shared" si="33"/>
        <v>-</v>
      </c>
      <c r="AN27" s="105" t="str">
        <f t="shared" si="13"/>
        <v>-</v>
      </c>
      <c r="AO27" s="96" t="str">
        <f t="shared" si="14"/>
        <v>-</v>
      </c>
      <c r="AP27" s="97" t="str">
        <f t="shared" si="15"/>
        <v>-</v>
      </c>
      <c r="AQ27" s="97" t="str">
        <f t="shared" si="16"/>
        <v>-</v>
      </c>
      <c r="AR27" s="131" t="str">
        <f t="shared" si="34"/>
        <v>-</v>
      </c>
      <c r="AS27" s="110"/>
      <c r="AT27" s="107"/>
      <c r="AU27" s="101" t="str">
        <f t="shared" si="35"/>
        <v>-</v>
      </c>
      <c r="AV27" s="97">
        <f t="shared" si="36"/>
        <v>0</v>
      </c>
      <c r="AW27" s="97" t="str">
        <f t="shared" si="37"/>
        <v>-</v>
      </c>
      <c r="AX27" s="106" t="str">
        <f t="shared" si="38"/>
        <v>-</v>
      </c>
      <c r="AY27" s="89" t="str">
        <f t="shared" si="39"/>
        <v>-</v>
      </c>
      <c r="AZ27" s="105" t="str">
        <f t="shared" si="17"/>
        <v>-</v>
      </c>
      <c r="BA27" s="96" t="str">
        <f t="shared" si="18"/>
        <v>-</v>
      </c>
      <c r="BB27" s="97" t="str">
        <f t="shared" si="19"/>
        <v>-</v>
      </c>
      <c r="BC27" s="97" t="str">
        <f t="shared" si="20"/>
        <v>-</v>
      </c>
      <c r="BD27" s="131" t="str">
        <f t="shared" si="40"/>
        <v>-</v>
      </c>
      <c r="BE27" s="18"/>
      <c r="BF27" s="107"/>
      <c r="BG27" s="101" t="str">
        <f t="shared" si="41"/>
        <v>-</v>
      </c>
      <c r="BH27" s="97">
        <f t="shared" si="42"/>
        <v>0</v>
      </c>
      <c r="BI27" s="97" t="str">
        <f t="shared" si="43"/>
        <v>-</v>
      </c>
      <c r="BJ27" s="106" t="str">
        <f t="shared" si="44"/>
        <v>-</v>
      </c>
      <c r="BK27" s="89" t="str">
        <f t="shared" si="45"/>
        <v>-</v>
      </c>
      <c r="BL27" s="105" t="str">
        <f t="shared" si="46"/>
        <v>-</v>
      </c>
      <c r="BM27" s="124" t="str">
        <f t="shared" si="54"/>
        <v>-</v>
      </c>
      <c r="BN27" s="111"/>
      <c r="BO27" s="108"/>
      <c r="BP27" s="198">
        <f t="shared" si="50"/>
        <v>1.6</v>
      </c>
      <c r="BQ27" s="122" t="s">
        <v>5</v>
      </c>
      <c r="BR27" s="198">
        <v>1.7</v>
      </c>
      <c r="BS27" s="201">
        <v>47</v>
      </c>
      <c r="BT27" s="200">
        <f t="shared" si="48"/>
        <v>1.7</v>
      </c>
      <c r="BU27" s="199">
        <v>47</v>
      </c>
      <c r="BV27" s="200">
        <f t="shared" si="49"/>
        <v>1.7</v>
      </c>
    </row>
    <row r="28" spans="1:74" ht="15" customHeight="1" x14ac:dyDescent="0.3">
      <c r="A28" s="139">
        <f t="shared" si="21"/>
        <v>21</v>
      </c>
      <c r="B28" s="93"/>
      <c r="C28" s="94"/>
      <c r="D28" s="95"/>
      <c r="E28" s="95"/>
      <c r="F28" s="76"/>
      <c r="G28" s="18" t="s">
        <v>8</v>
      </c>
      <c r="H28" s="96" t="str">
        <f t="shared" si="0"/>
        <v>?</v>
      </c>
      <c r="I28" s="97" t="str">
        <f t="shared" si="22"/>
        <v>-</v>
      </c>
      <c r="J28" s="97" t="str">
        <f t="shared" si="1"/>
        <v>-</v>
      </c>
      <c r="K28" s="131" t="str">
        <f t="shared" si="23"/>
        <v>-</v>
      </c>
      <c r="L28" s="99"/>
      <c r="M28" s="100"/>
      <c r="N28" s="99"/>
      <c r="O28" s="98" t="str">
        <f t="shared" si="2"/>
        <v>-</v>
      </c>
      <c r="P28" s="98">
        <f t="shared" si="3"/>
        <v>0</v>
      </c>
      <c r="Q28" s="101" t="str">
        <f t="shared" si="24"/>
        <v>-</v>
      </c>
      <c r="R28" s="97">
        <f t="shared" si="25"/>
        <v>0</v>
      </c>
      <c r="S28" s="97" t="str">
        <f t="shared" si="26"/>
        <v>-</v>
      </c>
      <c r="U28" s="102">
        <f t="shared" si="4"/>
        <v>30.5</v>
      </c>
      <c r="V28" s="102">
        <f t="shared" si="5"/>
        <v>30.5</v>
      </c>
      <c r="W28" s="102">
        <f t="shared" si="27"/>
        <v>61</v>
      </c>
      <c r="X28" s="103">
        <f t="shared" si="28"/>
        <v>30.5</v>
      </c>
      <c r="Y28" s="104"/>
      <c r="Z28" s="106" t="str">
        <f t="shared" si="53"/>
        <v>-</v>
      </c>
      <c r="AA28" s="89" t="str">
        <f t="shared" si="29"/>
        <v>-</v>
      </c>
      <c r="AB28" s="105" t="str">
        <f t="shared" si="7"/>
        <v>-</v>
      </c>
      <c r="AC28" s="96" t="str">
        <f t="shared" si="8"/>
        <v>-</v>
      </c>
      <c r="AD28" s="97" t="str">
        <f t="shared" si="9"/>
        <v>-</v>
      </c>
      <c r="AE28" s="97" t="str">
        <f t="shared" si="10"/>
        <v>-</v>
      </c>
      <c r="AF28" s="131" t="str">
        <f t="shared" si="30"/>
        <v>-</v>
      </c>
      <c r="AG28" s="18"/>
      <c r="AH28" s="107"/>
      <c r="AI28" s="101" t="str">
        <f t="shared" si="31"/>
        <v>-</v>
      </c>
      <c r="AJ28" s="97">
        <f t="shared" si="55"/>
        <v>0</v>
      </c>
      <c r="AK28" s="97" t="str">
        <f t="shared" si="56"/>
        <v>-</v>
      </c>
      <c r="AL28" s="106" t="str">
        <f t="shared" si="32"/>
        <v>-</v>
      </c>
      <c r="AM28" s="89" t="str">
        <f t="shared" si="33"/>
        <v>-</v>
      </c>
      <c r="AN28" s="105" t="str">
        <f t="shared" si="13"/>
        <v>-</v>
      </c>
      <c r="AO28" s="96" t="str">
        <f t="shared" si="14"/>
        <v>-</v>
      </c>
      <c r="AP28" s="97" t="str">
        <f t="shared" si="15"/>
        <v>-</v>
      </c>
      <c r="AQ28" s="97" t="str">
        <f t="shared" si="16"/>
        <v>-</v>
      </c>
      <c r="AR28" s="131" t="str">
        <f t="shared" si="34"/>
        <v>-</v>
      </c>
      <c r="AS28" s="110"/>
      <c r="AT28" s="107"/>
      <c r="AU28" s="101" t="str">
        <f t="shared" si="35"/>
        <v>-</v>
      </c>
      <c r="AV28" s="97">
        <f t="shared" si="36"/>
        <v>0</v>
      </c>
      <c r="AW28" s="97" t="str">
        <f t="shared" si="37"/>
        <v>-</v>
      </c>
      <c r="AX28" s="106" t="str">
        <f t="shared" si="38"/>
        <v>-</v>
      </c>
      <c r="AY28" s="89" t="str">
        <f t="shared" si="39"/>
        <v>-</v>
      </c>
      <c r="AZ28" s="105" t="str">
        <f t="shared" si="17"/>
        <v>-</v>
      </c>
      <c r="BA28" s="96" t="str">
        <f t="shared" si="18"/>
        <v>-</v>
      </c>
      <c r="BB28" s="97" t="str">
        <f t="shared" si="19"/>
        <v>-</v>
      </c>
      <c r="BC28" s="97" t="str">
        <f t="shared" si="20"/>
        <v>-</v>
      </c>
      <c r="BD28" s="131" t="str">
        <f t="shared" si="40"/>
        <v>-</v>
      </c>
      <c r="BE28" s="18"/>
      <c r="BF28" s="107"/>
      <c r="BG28" s="101" t="str">
        <f t="shared" si="41"/>
        <v>-</v>
      </c>
      <c r="BH28" s="97">
        <f t="shared" si="42"/>
        <v>0</v>
      </c>
      <c r="BI28" s="97" t="str">
        <f t="shared" si="43"/>
        <v>-</v>
      </c>
      <c r="BJ28" s="106" t="str">
        <f t="shared" si="44"/>
        <v>-</v>
      </c>
      <c r="BK28" s="89" t="str">
        <f t="shared" si="45"/>
        <v>-</v>
      </c>
      <c r="BL28" s="105" t="str">
        <f t="shared" si="46"/>
        <v>-</v>
      </c>
      <c r="BM28" s="124" t="str">
        <f t="shared" si="54"/>
        <v>-</v>
      </c>
      <c r="BN28" s="111"/>
      <c r="BO28" s="108"/>
      <c r="BP28" s="198">
        <f t="shared" si="50"/>
        <v>1.7</v>
      </c>
      <c r="BQ28" s="122" t="s">
        <v>5</v>
      </c>
      <c r="BR28" s="198">
        <v>1.8</v>
      </c>
      <c r="BS28" s="201">
        <v>49</v>
      </c>
      <c r="BT28" s="200">
        <f t="shared" si="48"/>
        <v>1.8</v>
      </c>
      <c r="BU28" s="199">
        <v>49</v>
      </c>
      <c r="BV28" s="200">
        <f t="shared" si="49"/>
        <v>1.8</v>
      </c>
    </row>
    <row r="29" spans="1:74" ht="15" customHeight="1" x14ac:dyDescent="0.3">
      <c r="A29" s="139">
        <f t="shared" si="21"/>
        <v>22</v>
      </c>
      <c r="B29" s="93"/>
      <c r="C29" s="94"/>
      <c r="D29" s="95"/>
      <c r="E29" s="95"/>
      <c r="F29" s="76"/>
      <c r="G29" s="18" t="s">
        <v>8</v>
      </c>
      <c r="H29" s="96" t="str">
        <f t="shared" si="0"/>
        <v>?</v>
      </c>
      <c r="I29" s="97" t="str">
        <f t="shared" si="22"/>
        <v>-</v>
      </c>
      <c r="J29" s="97" t="str">
        <f t="shared" si="1"/>
        <v>-</v>
      </c>
      <c r="K29" s="131" t="str">
        <f t="shared" si="23"/>
        <v>-</v>
      </c>
      <c r="L29" s="99"/>
      <c r="M29" s="100"/>
      <c r="N29" s="99"/>
      <c r="O29" s="98" t="str">
        <f t="shared" si="2"/>
        <v>-</v>
      </c>
      <c r="P29" s="98">
        <f t="shared" si="3"/>
        <v>0</v>
      </c>
      <c r="Q29" s="101" t="str">
        <f t="shared" si="24"/>
        <v>-</v>
      </c>
      <c r="R29" s="97">
        <f t="shared" si="25"/>
        <v>0</v>
      </c>
      <c r="S29" s="97" t="str">
        <f t="shared" si="26"/>
        <v>-</v>
      </c>
      <c r="U29" s="102">
        <f t="shared" si="4"/>
        <v>30.5</v>
      </c>
      <c r="V29" s="102">
        <f t="shared" si="5"/>
        <v>30.5</v>
      </c>
      <c r="W29" s="102">
        <f t="shared" si="27"/>
        <v>61</v>
      </c>
      <c r="X29" s="103">
        <f t="shared" si="28"/>
        <v>30.5</v>
      </c>
      <c r="Y29" s="104"/>
      <c r="Z29" s="106" t="str">
        <f t="shared" si="53"/>
        <v>-</v>
      </c>
      <c r="AA29" s="89" t="str">
        <f t="shared" si="29"/>
        <v>-</v>
      </c>
      <c r="AB29" s="105" t="str">
        <f t="shared" si="7"/>
        <v>-</v>
      </c>
      <c r="AC29" s="96" t="str">
        <f t="shared" si="8"/>
        <v>-</v>
      </c>
      <c r="AD29" s="97" t="str">
        <f t="shared" si="9"/>
        <v>-</v>
      </c>
      <c r="AE29" s="97" t="str">
        <f t="shared" si="10"/>
        <v>-</v>
      </c>
      <c r="AF29" s="131" t="str">
        <f t="shared" si="30"/>
        <v>-</v>
      </c>
      <c r="AG29" s="18"/>
      <c r="AH29" s="107"/>
      <c r="AI29" s="101" t="str">
        <f t="shared" si="31"/>
        <v>-</v>
      </c>
      <c r="AJ29" s="97">
        <f t="shared" si="55"/>
        <v>0</v>
      </c>
      <c r="AK29" s="97" t="str">
        <f t="shared" si="56"/>
        <v>-</v>
      </c>
      <c r="AL29" s="106" t="str">
        <f t="shared" si="32"/>
        <v>-</v>
      </c>
      <c r="AM29" s="89" t="str">
        <f t="shared" si="33"/>
        <v>-</v>
      </c>
      <c r="AN29" s="105" t="str">
        <f t="shared" si="13"/>
        <v>-</v>
      </c>
      <c r="AO29" s="96" t="str">
        <f t="shared" si="14"/>
        <v>-</v>
      </c>
      <c r="AP29" s="97" t="str">
        <f t="shared" si="15"/>
        <v>-</v>
      </c>
      <c r="AQ29" s="97" t="str">
        <f t="shared" si="16"/>
        <v>-</v>
      </c>
      <c r="AR29" s="131" t="str">
        <f t="shared" si="34"/>
        <v>-</v>
      </c>
      <c r="AS29" s="110"/>
      <c r="AT29" s="107"/>
      <c r="AU29" s="101" t="str">
        <f t="shared" si="35"/>
        <v>-</v>
      </c>
      <c r="AV29" s="97">
        <f t="shared" si="36"/>
        <v>0</v>
      </c>
      <c r="AW29" s="97" t="str">
        <f t="shared" si="37"/>
        <v>-</v>
      </c>
      <c r="AX29" s="106" t="str">
        <f t="shared" si="38"/>
        <v>-</v>
      </c>
      <c r="AY29" s="89" t="str">
        <f t="shared" si="39"/>
        <v>-</v>
      </c>
      <c r="AZ29" s="105" t="str">
        <f t="shared" si="17"/>
        <v>-</v>
      </c>
      <c r="BA29" s="96" t="str">
        <f t="shared" si="18"/>
        <v>-</v>
      </c>
      <c r="BB29" s="97" t="str">
        <f t="shared" si="19"/>
        <v>-</v>
      </c>
      <c r="BC29" s="97" t="str">
        <f t="shared" si="20"/>
        <v>-</v>
      </c>
      <c r="BD29" s="131" t="str">
        <f t="shared" si="40"/>
        <v>-</v>
      </c>
      <c r="BE29" s="18"/>
      <c r="BF29" s="107"/>
      <c r="BG29" s="101" t="str">
        <f t="shared" si="41"/>
        <v>-</v>
      </c>
      <c r="BH29" s="97">
        <f t="shared" si="42"/>
        <v>0</v>
      </c>
      <c r="BI29" s="97" t="str">
        <f t="shared" si="43"/>
        <v>-</v>
      </c>
      <c r="BJ29" s="106" t="str">
        <f t="shared" si="44"/>
        <v>-</v>
      </c>
      <c r="BK29" s="89" t="str">
        <f t="shared" si="45"/>
        <v>-</v>
      </c>
      <c r="BL29" s="105" t="str">
        <f t="shared" si="46"/>
        <v>-</v>
      </c>
      <c r="BM29" s="124" t="str">
        <f t="shared" si="54"/>
        <v>-</v>
      </c>
      <c r="BN29" s="111"/>
      <c r="BO29" s="108"/>
      <c r="BP29" s="198">
        <f t="shared" si="50"/>
        <v>1.8</v>
      </c>
      <c r="BQ29" s="122" t="s">
        <v>5</v>
      </c>
      <c r="BR29" s="198">
        <v>1.9</v>
      </c>
      <c r="BS29" s="201">
        <v>51</v>
      </c>
      <c r="BT29" s="200">
        <f t="shared" si="48"/>
        <v>1.9</v>
      </c>
      <c r="BU29" s="199">
        <v>51</v>
      </c>
      <c r="BV29" s="200">
        <f t="shared" si="49"/>
        <v>1.9</v>
      </c>
    </row>
    <row r="30" spans="1:74" ht="15" customHeight="1" x14ac:dyDescent="0.3">
      <c r="A30" s="139">
        <f t="shared" si="21"/>
        <v>23</v>
      </c>
      <c r="B30" s="93"/>
      <c r="C30" s="94"/>
      <c r="D30" s="95"/>
      <c r="E30" s="95"/>
      <c r="F30" s="76"/>
      <c r="G30" s="18" t="s">
        <v>8</v>
      </c>
      <c r="H30" s="96" t="str">
        <f t="shared" si="0"/>
        <v>?</v>
      </c>
      <c r="I30" s="97" t="str">
        <f t="shared" si="22"/>
        <v>-</v>
      </c>
      <c r="J30" s="97" t="str">
        <f t="shared" si="1"/>
        <v>-</v>
      </c>
      <c r="K30" s="131" t="str">
        <f t="shared" si="23"/>
        <v>-</v>
      </c>
      <c r="L30" s="99"/>
      <c r="M30" s="100"/>
      <c r="N30" s="99"/>
      <c r="O30" s="98" t="str">
        <f t="shared" si="2"/>
        <v>-</v>
      </c>
      <c r="P30" s="98">
        <f t="shared" si="3"/>
        <v>0</v>
      </c>
      <c r="Q30" s="101" t="str">
        <f t="shared" si="24"/>
        <v>-</v>
      </c>
      <c r="R30" s="97">
        <f t="shared" si="25"/>
        <v>0</v>
      </c>
      <c r="S30" s="97" t="str">
        <f t="shared" si="26"/>
        <v>-</v>
      </c>
      <c r="U30" s="102">
        <f t="shared" si="4"/>
        <v>30.5</v>
      </c>
      <c r="V30" s="102">
        <f t="shared" si="5"/>
        <v>30.5</v>
      </c>
      <c r="W30" s="102">
        <f t="shared" si="27"/>
        <v>61</v>
      </c>
      <c r="X30" s="103">
        <f t="shared" si="28"/>
        <v>30.5</v>
      </c>
      <c r="Y30" s="104"/>
      <c r="Z30" s="106" t="str">
        <f t="shared" si="53"/>
        <v>-</v>
      </c>
      <c r="AA30" s="89" t="str">
        <f t="shared" si="29"/>
        <v>-</v>
      </c>
      <c r="AB30" s="105" t="str">
        <f t="shared" si="7"/>
        <v>-</v>
      </c>
      <c r="AC30" s="96" t="str">
        <f t="shared" si="8"/>
        <v>-</v>
      </c>
      <c r="AD30" s="97" t="str">
        <f t="shared" si="9"/>
        <v>-</v>
      </c>
      <c r="AE30" s="97" t="str">
        <f t="shared" si="10"/>
        <v>-</v>
      </c>
      <c r="AF30" s="131" t="str">
        <f t="shared" si="30"/>
        <v>-</v>
      </c>
      <c r="AG30" s="18"/>
      <c r="AH30" s="107"/>
      <c r="AI30" s="101" t="str">
        <f t="shared" si="31"/>
        <v>-</v>
      </c>
      <c r="AJ30" s="97">
        <f t="shared" si="55"/>
        <v>0</v>
      </c>
      <c r="AK30" s="97" t="str">
        <f t="shared" si="56"/>
        <v>-</v>
      </c>
      <c r="AL30" s="106" t="str">
        <f t="shared" si="32"/>
        <v>-</v>
      </c>
      <c r="AM30" s="89" t="str">
        <f t="shared" si="33"/>
        <v>-</v>
      </c>
      <c r="AN30" s="105" t="str">
        <f t="shared" si="13"/>
        <v>-</v>
      </c>
      <c r="AO30" s="96" t="str">
        <f t="shared" si="14"/>
        <v>-</v>
      </c>
      <c r="AP30" s="97" t="str">
        <f t="shared" si="15"/>
        <v>-</v>
      </c>
      <c r="AQ30" s="97" t="str">
        <f t="shared" si="16"/>
        <v>-</v>
      </c>
      <c r="AR30" s="131" t="str">
        <f t="shared" si="34"/>
        <v>-</v>
      </c>
      <c r="AS30" s="110"/>
      <c r="AT30" s="107"/>
      <c r="AU30" s="101" t="str">
        <f t="shared" si="35"/>
        <v>-</v>
      </c>
      <c r="AV30" s="97">
        <f t="shared" si="36"/>
        <v>0</v>
      </c>
      <c r="AW30" s="97" t="str">
        <f t="shared" si="37"/>
        <v>-</v>
      </c>
      <c r="AX30" s="106" t="str">
        <f t="shared" si="38"/>
        <v>-</v>
      </c>
      <c r="AY30" s="89" t="str">
        <f t="shared" si="39"/>
        <v>-</v>
      </c>
      <c r="AZ30" s="105" t="str">
        <f t="shared" si="17"/>
        <v>-</v>
      </c>
      <c r="BA30" s="96" t="str">
        <f t="shared" si="18"/>
        <v>-</v>
      </c>
      <c r="BB30" s="97" t="str">
        <f t="shared" si="19"/>
        <v>-</v>
      </c>
      <c r="BC30" s="97" t="str">
        <f t="shared" si="20"/>
        <v>-</v>
      </c>
      <c r="BD30" s="131" t="str">
        <f t="shared" si="40"/>
        <v>-</v>
      </c>
      <c r="BE30" s="18"/>
      <c r="BF30" s="107"/>
      <c r="BG30" s="101" t="str">
        <f t="shared" si="41"/>
        <v>-</v>
      </c>
      <c r="BH30" s="97">
        <f t="shared" si="42"/>
        <v>0</v>
      </c>
      <c r="BI30" s="97" t="str">
        <f t="shared" si="43"/>
        <v>-</v>
      </c>
      <c r="BJ30" s="106" t="str">
        <f t="shared" si="44"/>
        <v>-</v>
      </c>
      <c r="BK30" s="89" t="str">
        <f t="shared" si="45"/>
        <v>-</v>
      </c>
      <c r="BL30" s="105" t="str">
        <f t="shared" si="46"/>
        <v>-</v>
      </c>
      <c r="BM30" s="124" t="str">
        <f t="shared" si="54"/>
        <v>-</v>
      </c>
      <c r="BN30" s="111"/>
      <c r="BO30" s="108"/>
      <c r="BP30" s="198">
        <f t="shared" si="50"/>
        <v>1.9</v>
      </c>
      <c r="BQ30" s="122" t="s">
        <v>5</v>
      </c>
      <c r="BR30" s="198">
        <v>2</v>
      </c>
      <c r="BS30" s="201">
        <v>53</v>
      </c>
      <c r="BT30" s="200">
        <f t="shared" si="48"/>
        <v>2</v>
      </c>
      <c r="BU30" s="199">
        <v>53</v>
      </c>
      <c r="BV30" s="200">
        <f t="shared" si="49"/>
        <v>2</v>
      </c>
    </row>
    <row r="31" spans="1:74" ht="15" customHeight="1" x14ac:dyDescent="0.3">
      <c r="A31" s="139">
        <f t="shared" si="21"/>
        <v>24</v>
      </c>
      <c r="B31" s="93"/>
      <c r="C31" s="94"/>
      <c r="D31" s="95"/>
      <c r="E31" s="95"/>
      <c r="F31" s="76"/>
      <c r="G31" s="18" t="s">
        <v>8</v>
      </c>
      <c r="H31" s="96" t="str">
        <f t="shared" si="0"/>
        <v>?</v>
      </c>
      <c r="I31" s="97" t="str">
        <f t="shared" si="22"/>
        <v>-</v>
      </c>
      <c r="J31" s="97" t="str">
        <f t="shared" si="1"/>
        <v>-</v>
      </c>
      <c r="K31" s="131" t="str">
        <f t="shared" si="23"/>
        <v>-</v>
      </c>
      <c r="L31" s="99"/>
      <c r="M31" s="100"/>
      <c r="N31" s="99"/>
      <c r="O31" s="98" t="str">
        <f t="shared" si="2"/>
        <v>-</v>
      </c>
      <c r="P31" s="98">
        <f t="shared" si="3"/>
        <v>0</v>
      </c>
      <c r="Q31" s="101" t="str">
        <f t="shared" si="24"/>
        <v>-</v>
      </c>
      <c r="R31" s="97">
        <f t="shared" si="25"/>
        <v>0</v>
      </c>
      <c r="S31" s="97" t="str">
        <f t="shared" si="26"/>
        <v>-</v>
      </c>
      <c r="U31" s="102">
        <f t="shared" si="4"/>
        <v>30.5</v>
      </c>
      <c r="V31" s="102">
        <f t="shared" si="5"/>
        <v>30.5</v>
      </c>
      <c r="W31" s="102">
        <f t="shared" si="27"/>
        <v>61</v>
      </c>
      <c r="X31" s="103">
        <f t="shared" si="28"/>
        <v>30.5</v>
      </c>
      <c r="Y31" s="104"/>
      <c r="Z31" s="106" t="str">
        <f t="shared" si="53"/>
        <v>-</v>
      </c>
      <c r="AA31" s="89" t="str">
        <f t="shared" si="29"/>
        <v>-</v>
      </c>
      <c r="AB31" s="105" t="str">
        <f t="shared" si="7"/>
        <v>-</v>
      </c>
      <c r="AC31" s="96" t="str">
        <f t="shared" si="8"/>
        <v>-</v>
      </c>
      <c r="AD31" s="97" t="str">
        <f t="shared" si="9"/>
        <v>-</v>
      </c>
      <c r="AE31" s="97" t="str">
        <f t="shared" si="10"/>
        <v>-</v>
      </c>
      <c r="AF31" s="131" t="str">
        <f t="shared" si="30"/>
        <v>-</v>
      </c>
      <c r="AG31" s="18"/>
      <c r="AH31" s="107"/>
      <c r="AI31" s="101" t="str">
        <f t="shared" si="31"/>
        <v>-</v>
      </c>
      <c r="AJ31" s="97">
        <f t="shared" si="55"/>
        <v>0</v>
      </c>
      <c r="AK31" s="97" t="str">
        <f t="shared" si="56"/>
        <v>-</v>
      </c>
      <c r="AL31" s="106" t="str">
        <f t="shared" si="32"/>
        <v>-</v>
      </c>
      <c r="AM31" s="89" t="str">
        <f t="shared" si="33"/>
        <v>-</v>
      </c>
      <c r="AN31" s="105" t="str">
        <f t="shared" si="13"/>
        <v>-</v>
      </c>
      <c r="AO31" s="96" t="str">
        <f t="shared" si="14"/>
        <v>-</v>
      </c>
      <c r="AP31" s="97" t="str">
        <f t="shared" si="15"/>
        <v>-</v>
      </c>
      <c r="AQ31" s="97" t="str">
        <f t="shared" si="16"/>
        <v>-</v>
      </c>
      <c r="AR31" s="131" t="str">
        <f t="shared" si="34"/>
        <v>-</v>
      </c>
      <c r="AS31" s="110"/>
      <c r="AT31" s="107"/>
      <c r="AU31" s="101" t="str">
        <f t="shared" si="35"/>
        <v>-</v>
      </c>
      <c r="AV31" s="97">
        <f t="shared" si="36"/>
        <v>0</v>
      </c>
      <c r="AW31" s="97" t="str">
        <f t="shared" si="37"/>
        <v>-</v>
      </c>
      <c r="AX31" s="106" t="str">
        <f t="shared" si="38"/>
        <v>-</v>
      </c>
      <c r="AY31" s="89" t="str">
        <f t="shared" si="39"/>
        <v>-</v>
      </c>
      <c r="AZ31" s="105" t="str">
        <f t="shared" si="17"/>
        <v>-</v>
      </c>
      <c r="BA31" s="96" t="str">
        <f t="shared" si="18"/>
        <v>-</v>
      </c>
      <c r="BB31" s="97" t="str">
        <f t="shared" si="19"/>
        <v>-</v>
      </c>
      <c r="BC31" s="97" t="str">
        <f t="shared" si="20"/>
        <v>-</v>
      </c>
      <c r="BD31" s="131" t="str">
        <f t="shared" si="40"/>
        <v>-</v>
      </c>
      <c r="BE31" s="18"/>
      <c r="BF31" s="107"/>
      <c r="BG31" s="101" t="str">
        <f t="shared" si="41"/>
        <v>-</v>
      </c>
      <c r="BH31" s="97">
        <f t="shared" si="42"/>
        <v>0</v>
      </c>
      <c r="BI31" s="97" t="str">
        <f t="shared" si="43"/>
        <v>-</v>
      </c>
      <c r="BJ31" s="106" t="str">
        <f t="shared" si="44"/>
        <v>-</v>
      </c>
      <c r="BK31" s="89" t="str">
        <f t="shared" si="45"/>
        <v>-</v>
      </c>
      <c r="BL31" s="105" t="str">
        <f t="shared" si="46"/>
        <v>-</v>
      </c>
      <c r="BM31" s="124" t="str">
        <f t="shared" si="54"/>
        <v>-</v>
      </c>
      <c r="BN31" s="111"/>
      <c r="BO31" s="108"/>
      <c r="BP31" s="198">
        <f t="shared" si="50"/>
        <v>2</v>
      </c>
      <c r="BQ31" s="122" t="s">
        <v>5</v>
      </c>
      <c r="BR31" s="198">
        <v>2.2000000000000002</v>
      </c>
      <c r="BS31" s="201">
        <v>55</v>
      </c>
      <c r="BT31" s="200">
        <f t="shared" si="48"/>
        <v>2.2000000000000002</v>
      </c>
      <c r="BU31" s="199">
        <v>55</v>
      </c>
      <c r="BV31" s="200">
        <f t="shared" si="49"/>
        <v>2.2000000000000002</v>
      </c>
    </row>
    <row r="32" spans="1:74" ht="15" customHeight="1" x14ac:dyDescent="0.3">
      <c r="A32" s="139">
        <f t="shared" si="21"/>
        <v>25</v>
      </c>
      <c r="B32" s="93"/>
      <c r="C32" s="94"/>
      <c r="D32" s="95"/>
      <c r="E32" s="95"/>
      <c r="F32" s="76"/>
      <c r="G32" s="18" t="s">
        <v>8</v>
      </c>
      <c r="H32" s="96" t="str">
        <f t="shared" si="0"/>
        <v>?</v>
      </c>
      <c r="I32" s="97" t="str">
        <f t="shared" si="22"/>
        <v>-</v>
      </c>
      <c r="J32" s="97" t="str">
        <f t="shared" si="1"/>
        <v>-</v>
      </c>
      <c r="K32" s="131" t="str">
        <f t="shared" si="23"/>
        <v>-</v>
      </c>
      <c r="L32" s="99"/>
      <c r="M32" s="100"/>
      <c r="N32" s="99"/>
      <c r="O32" s="98" t="str">
        <f t="shared" si="2"/>
        <v>-</v>
      </c>
      <c r="P32" s="98">
        <f t="shared" si="3"/>
        <v>0</v>
      </c>
      <c r="Q32" s="101" t="str">
        <f t="shared" si="24"/>
        <v>-</v>
      </c>
      <c r="R32" s="97">
        <f t="shared" si="25"/>
        <v>0</v>
      </c>
      <c r="S32" s="97" t="str">
        <f t="shared" si="26"/>
        <v>-</v>
      </c>
      <c r="U32" s="102">
        <f t="shared" si="4"/>
        <v>30.5</v>
      </c>
      <c r="V32" s="102">
        <f t="shared" si="5"/>
        <v>30.5</v>
      </c>
      <c r="W32" s="102">
        <f t="shared" si="27"/>
        <v>61</v>
      </c>
      <c r="X32" s="103">
        <f t="shared" si="28"/>
        <v>30.5</v>
      </c>
      <c r="Y32" s="104"/>
      <c r="Z32" s="106" t="str">
        <f t="shared" si="53"/>
        <v>-</v>
      </c>
      <c r="AA32" s="89" t="str">
        <f t="shared" si="29"/>
        <v>-</v>
      </c>
      <c r="AB32" s="105" t="str">
        <f t="shared" si="7"/>
        <v>-</v>
      </c>
      <c r="AC32" s="96" t="str">
        <f t="shared" si="8"/>
        <v>-</v>
      </c>
      <c r="AD32" s="97" t="str">
        <f t="shared" si="9"/>
        <v>-</v>
      </c>
      <c r="AE32" s="97" t="str">
        <f t="shared" si="10"/>
        <v>-</v>
      </c>
      <c r="AF32" s="131" t="str">
        <f t="shared" si="30"/>
        <v>-</v>
      </c>
      <c r="AG32" s="18"/>
      <c r="AH32" s="107"/>
      <c r="AI32" s="101" t="str">
        <f t="shared" si="31"/>
        <v>-</v>
      </c>
      <c r="AJ32" s="97">
        <f t="shared" si="55"/>
        <v>0</v>
      </c>
      <c r="AK32" s="97" t="str">
        <f t="shared" si="56"/>
        <v>-</v>
      </c>
      <c r="AL32" s="106" t="str">
        <f t="shared" si="32"/>
        <v>-</v>
      </c>
      <c r="AM32" s="89" t="str">
        <f t="shared" si="33"/>
        <v>-</v>
      </c>
      <c r="AN32" s="105" t="str">
        <f t="shared" si="13"/>
        <v>-</v>
      </c>
      <c r="AO32" s="96" t="str">
        <f t="shared" si="14"/>
        <v>-</v>
      </c>
      <c r="AP32" s="97" t="str">
        <f t="shared" si="15"/>
        <v>-</v>
      </c>
      <c r="AQ32" s="97" t="str">
        <f t="shared" si="16"/>
        <v>-</v>
      </c>
      <c r="AR32" s="131" t="str">
        <f t="shared" si="34"/>
        <v>-</v>
      </c>
      <c r="AS32" s="110"/>
      <c r="AT32" s="107"/>
      <c r="AU32" s="101" t="str">
        <f t="shared" si="35"/>
        <v>-</v>
      </c>
      <c r="AV32" s="97">
        <f t="shared" si="36"/>
        <v>0</v>
      </c>
      <c r="AW32" s="97" t="str">
        <f t="shared" si="37"/>
        <v>-</v>
      </c>
      <c r="AX32" s="106" t="str">
        <f t="shared" si="38"/>
        <v>-</v>
      </c>
      <c r="AY32" s="89" t="str">
        <f t="shared" si="39"/>
        <v>-</v>
      </c>
      <c r="AZ32" s="105" t="str">
        <f t="shared" si="17"/>
        <v>-</v>
      </c>
      <c r="BA32" s="96" t="str">
        <f t="shared" si="18"/>
        <v>-</v>
      </c>
      <c r="BB32" s="97" t="str">
        <f t="shared" si="19"/>
        <v>-</v>
      </c>
      <c r="BC32" s="97" t="str">
        <f t="shared" si="20"/>
        <v>-</v>
      </c>
      <c r="BD32" s="131" t="str">
        <f t="shared" si="40"/>
        <v>-</v>
      </c>
      <c r="BE32" s="18"/>
      <c r="BF32" s="107"/>
      <c r="BG32" s="101" t="str">
        <f t="shared" si="41"/>
        <v>-</v>
      </c>
      <c r="BH32" s="97">
        <f t="shared" si="42"/>
        <v>0</v>
      </c>
      <c r="BI32" s="97" t="str">
        <f t="shared" si="43"/>
        <v>-</v>
      </c>
      <c r="BJ32" s="106" t="str">
        <f t="shared" si="44"/>
        <v>-</v>
      </c>
      <c r="BK32" s="89" t="str">
        <f t="shared" si="45"/>
        <v>-</v>
      </c>
      <c r="BL32" s="105" t="str">
        <f t="shared" si="46"/>
        <v>-</v>
      </c>
      <c r="BM32" s="124" t="str">
        <f t="shared" si="54"/>
        <v>-</v>
      </c>
      <c r="BN32" s="111"/>
      <c r="BO32" s="108"/>
      <c r="BP32" s="198">
        <f t="shared" si="50"/>
        <v>2.2000000000000002</v>
      </c>
      <c r="BQ32" s="122" t="s">
        <v>5</v>
      </c>
      <c r="BR32" s="198">
        <v>2.4</v>
      </c>
      <c r="BS32" s="201">
        <v>60</v>
      </c>
      <c r="BT32" s="200">
        <f t="shared" si="48"/>
        <v>2.4</v>
      </c>
      <c r="BU32" s="199">
        <v>60</v>
      </c>
      <c r="BV32" s="200">
        <f t="shared" si="49"/>
        <v>2.4</v>
      </c>
    </row>
    <row r="33" spans="1:74" ht="15" customHeight="1" x14ac:dyDescent="0.3">
      <c r="A33" s="139">
        <f t="shared" si="21"/>
        <v>26</v>
      </c>
      <c r="B33" s="93"/>
      <c r="C33" s="94"/>
      <c r="D33" s="95"/>
      <c r="E33" s="95"/>
      <c r="F33" s="76"/>
      <c r="G33" s="18" t="s">
        <v>8</v>
      </c>
      <c r="H33" s="96" t="str">
        <f t="shared" si="0"/>
        <v>?</v>
      </c>
      <c r="I33" s="97" t="str">
        <f t="shared" si="22"/>
        <v>-</v>
      </c>
      <c r="J33" s="97" t="str">
        <f t="shared" si="1"/>
        <v>-</v>
      </c>
      <c r="K33" s="131" t="str">
        <f t="shared" si="23"/>
        <v>-</v>
      </c>
      <c r="L33" s="99"/>
      <c r="M33" s="100"/>
      <c r="N33" s="99"/>
      <c r="O33" s="98" t="str">
        <f t="shared" si="2"/>
        <v>-</v>
      </c>
      <c r="P33" s="98">
        <f t="shared" si="3"/>
        <v>0</v>
      </c>
      <c r="Q33" s="101" t="str">
        <f t="shared" si="24"/>
        <v>-</v>
      </c>
      <c r="R33" s="97">
        <f t="shared" si="25"/>
        <v>0</v>
      </c>
      <c r="S33" s="97" t="str">
        <f t="shared" si="26"/>
        <v>-</v>
      </c>
      <c r="U33" s="102">
        <f t="shared" si="4"/>
        <v>30.5</v>
      </c>
      <c r="V33" s="102">
        <f t="shared" si="5"/>
        <v>30.5</v>
      </c>
      <c r="W33" s="102">
        <f t="shared" si="27"/>
        <v>61</v>
      </c>
      <c r="X33" s="103">
        <f t="shared" si="28"/>
        <v>30.5</v>
      </c>
      <c r="Y33" s="104"/>
      <c r="Z33" s="106" t="str">
        <f t="shared" si="53"/>
        <v>-</v>
      </c>
      <c r="AA33" s="89" t="str">
        <f t="shared" si="29"/>
        <v>-</v>
      </c>
      <c r="AB33" s="105" t="str">
        <f t="shared" si="7"/>
        <v>-</v>
      </c>
      <c r="AC33" s="96" t="str">
        <f t="shared" si="8"/>
        <v>-</v>
      </c>
      <c r="AD33" s="97" t="str">
        <f t="shared" si="9"/>
        <v>-</v>
      </c>
      <c r="AE33" s="97" t="str">
        <f t="shared" si="10"/>
        <v>-</v>
      </c>
      <c r="AF33" s="131" t="str">
        <f t="shared" si="30"/>
        <v>-</v>
      </c>
      <c r="AG33" s="18"/>
      <c r="AH33" s="107"/>
      <c r="AI33" s="101" t="str">
        <f t="shared" si="31"/>
        <v>-</v>
      </c>
      <c r="AJ33" s="97">
        <f t="shared" si="55"/>
        <v>0</v>
      </c>
      <c r="AK33" s="97" t="str">
        <f t="shared" si="56"/>
        <v>-</v>
      </c>
      <c r="AL33" s="106" t="str">
        <f t="shared" si="32"/>
        <v>-</v>
      </c>
      <c r="AM33" s="89" t="str">
        <f t="shared" si="33"/>
        <v>-</v>
      </c>
      <c r="AN33" s="105" t="str">
        <f t="shared" si="13"/>
        <v>-</v>
      </c>
      <c r="AO33" s="96" t="str">
        <f t="shared" si="14"/>
        <v>-</v>
      </c>
      <c r="AP33" s="97" t="str">
        <f t="shared" si="15"/>
        <v>-</v>
      </c>
      <c r="AQ33" s="97" t="str">
        <f t="shared" si="16"/>
        <v>-</v>
      </c>
      <c r="AR33" s="131" t="str">
        <f t="shared" si="34"/>
        <v>-</v>
      </c>
      <c r="AS33" s="110"/>
      <c r="AT33" s="107"/>
      <c r="AU33" s="101" t="str">
        <f t="shared" si="35"/>
        <v>-</v>
      </c>
      <c r="AV33" s="97">
        <f t="shared" si="36"/>
        <v>0</v>
      </c>
      <c r="AW33" s="97" t="str">
        <f t="shared" si="37"/>
        <v>-</v>
      </c>
      <c r="AX33" s="106" t="str">
        <f t="shared" si="38"/>
        <v>-</v>
      </c>
      <c r="AY33" s="89" t="str">
        <f t="shared" si="39"/>
        <v>-</v>
      </c>
      <c r="AZ33" s="105" t="str">
        <f t="shared" si="17"/>
        <v>-</v>
      </c>
      <c r="BA33" s="96" t="str">
        <f t="shared" si="18"/>
        <v>-</v>
      </c>
      <c r="BB33" s="97" t="str">
        <f t="shared" si="19"/>
        <v>-</v>
      </c>
      <c r="BC33" s="97" t="str">
        <f t="shared" si="20"/>
        <v>-</v>
      </c>
      <c r="BD33" s="131" t="str">
        <f t="shared" si="40"/>
        <v>-</v>
      </c>
      <c r="BE33" s="18"/>
      <c r="BF33" s="107"/>
      <c r="BG33" s="101" t="str">
        <f t="shared" si="41"/>
        <v>-</v>
      </c>
      <c r="BH33" s="97">
        <f t="shared" si="42"/>
        <v>0</v>
      </c>
      <c r="BI33" s="97" t="str">
        <f t="shared" si="43"/>
        <v>-</v>
      </c>
      <c r="BJ33" s="106" t="str">
        <f t="shared" si="44"/>
        <v>-</v>
      </c>
      <c r="BK33" s="89" t="str">
        <f t="shared" si="45"/>
        <v>-</v>
      </c>
      <c r="BL33" s="105" t="str">
        <f t="shared" si="46"/>
        <v>-</v>
      </c>
      <c r="BM33" s="124" t="str">
        <f t="shared" si="54"/>
        <v>-</v>
      </c>
      <c r="BN33" s="111"/>
      <c r="BO33" s="108"/>
      <c r="BP33" s="198">
        <f t="shared" si="50"/>
        <v>2.4</v>
      </c>
      <c r="BQ33" s="122" t="s">
        <v>5</v>
      </c>
      <c r="BR33" s="198">
        <v>2.6</v>
      </c>
      <c r="BS33" s="201">
        <v>65</v>
      </c>
      <c r="BT33" s="200">
        <f t="shared" si="48"/>
        <v>2.6</v>
      </c>
      <c r="BU33" s="199">
        <v>65</v>
      </c>
      <c r="BV33" s="200">
        <f t="shared" si="49"/>
        <v>2.6</v>
      </c>
    </row>
    <row r="34" spans="1:74" ht="15" customHeight="1" x14ac:dyDescent="0.3">
      <c r="A34" s="139">
        <f t="shared" si="21"/>
        <v>27</v>
      </c>
      <c r="B34" s="93"/>
      <c r="C34" s="94"/>
      <c r="D34" s="95"/>
      <c r="E34" s="95"/>
      <c r="F34" s="76"/>
      <c r="G34" s="18" t="s">
        <v>8</v>
      </c>
      <c r="H34" s="96" t="str">
        <f t="shared" si="0"/>
        <v>?</v>
      </c>
      <c r="I34" s="97" t="str">
        <f t="shared" si="22"/>
        <v>-</v>
      </c>
      <c r="J34" s="97" t="str">
        <f t="shared" si="1"/>
        <v>-</v>
      </c>
      <c r="K34" s="131" t="str">
        <f t="shared" si="23"/>
        <v>-</v>
      </c>
      <c r="L34" s="99"/>
      <c r="M34" s="100"/>
      <c r="N34" s="99"/>
      <c r="O34" s="98" t="str">
        <f t="shared" si="2"/>
        <v>-</v>
      </c>
      <c r="P34" s="98">
        <f t="shared" si="3"/>
        <v>0</v>
      </c>
      <c r="Q34" s="101" t="str">
        <f t="shared" si="24"/>
        <v>-</v>
      </c>
      <c r="R34" s="97">
        <f t="shared" si="25"/>
        <v>0</v>
      </c>
      <c r="S34" s="97" t="str">
        <f t="shared" si="26"/>
        <v>-</v>
      </c>
      <c r="U34" s="102">
        <f t="shared" si="4"/>
        <v>30.5</v>
      </c>
      <c r="V34" s="102">
        <f t="shared" si="5"/>
        <v>30.5</v>
      </c>
      <c r="W34" s="102">
        <f t="shared" si="27"/>
        <v>61</v>
      </c>
      <c r="X34" s="103">
        <f t="shared" si="28"/>
        <v>30.5</v>
      </c>
      <c r="Y34" s="104"/>
      <c r="Z34" s="106" t="str">
        <f t="shared" si="53"/>
        <v>-</v>
      </c>
      <c r="AA34" s="89" t="str">
        <f t="shared" si="29"/>
        <v>-</v>
      </c>
      <c r="AB34" s="105" t="str">
        <f t="shared" si="7"/>
        <v>-</v>
      </c>
      <c r="AC34" s="96" t="str">
        <f t="shared" si="8"/>
        <v>-</v>
      </c>
      <c r="AD34" s="97" t="str">
        <f t="shared" si="9"/>
        <v>-</v>
      </c>
      <c r="AE34" s="97" t="str">
        <f t="shared" si="10"/>
        <v>-</v>
      </c>
      <c r="AF34" s="131" t="str">
        <f t="shared" si="30"/>
        <v>-</v>
      </c>
      <c r="AG34" s="18"/>
      <c r="AH34" s="107"/>
      <c r="AI34" s="101" t="str">
        <f t="shared" si="31"/>
        <v>-</v>
      </c>
      <c r="AJ34" s="97">
        <f t="shared" si="55"/>
        <v>0</v>
      </c>
      <c r="AK34" s="97" t="str">
        <f t="shared" si="56"/>
        <v>-</v>
      </c>
      <c r="AL34" s="106" t="str">
        <f t="shared" si="32"/>
        <v>-</v>
      </c>
      <c r="AM34" s="89" t="str">
        <f t="shared" si="33"/>
        <v>-</v>
      </c>
      <c r="AN34" s="105" t="str">
        <f t="shared" si="13"/>
        <v>-</v>
      </c>
      <c r="AO34" s="96" t="str">
        <f t="shared" si="14"/>
        <v>-</v>
      </c>
      <c r="AP34" s="97" t="str">
        <f t="shared" si="15"/>
        <v>-</v>
      </c>
      <c r="AQ34" s="97" t="str">
        <f t="shared" si="16"/>
        <v>-</v>
      </c>
      <c r="AR34" s="131" t="str">
        <f t="shared" si="34"/>
        <v>-</v>
      </c>
      <c r="AS34" s="110"/>
      <c r="AT34" s="107"/>
      <c r="AU34" s="101" t="str">
        <f t="shared" si="35"/>
        <v>-</v>
      </c>
      <c r="AV34" s="97">
        <f t="shared" si="36"/>
        <v>0</v>
      </c>
      <c r="AW34" s="97" t="str">
        <f t="shared" si="37"/>
        <v>-</v>
      </c>
      <c r="AX34" s="106" t="str">
        <f t="shared" si="38"/>
        <v>-</v>
      </c>
      <c r="AY34" s="89" t="str">
        <f t="shared" si="39"/>
        <v>-</v>
      </c>
      <c r="AZ34" s="105" t="str">
        <f t="shared" si="17"/>
        <v>-</v>
      </c>
      <c r="BA34" s="96" t="str">
        <f t="shared" si="18"/>
        <v>-</v>
      </c>
      <c r="BB34" s="97" t="str">
        <f t="shared" si="19"/>
        <v>-</v>
      </c>
      <c r="BC34" s="97" t="str">
        <f t="shared" si="20"/>
        <v>-</v>
      </c>
      <c r="BD34" s="131" t="str">
        <f t="shared" si="40"/>
        <v>-</v>
      </c>
      <c r="BE34" s="18"/>
      <c r="BF34" s="107"/>
      <c r="BG34" s="101" t="str">
        <f t="shared" si="41"/>
        <v>-</v>
      </c>
      <c r="BH34" s="97">
        <f t="shared" si="42"/>
        <v>0</v>
      </c>
      <c r="BI34" s="97" t="str">
        <f t="shared" si="43"/>
        <v>-</v>
      </c>
      <c r="BJ34" s="106" t="str">
        <f t="shared" si="44"/>
        <v>-</v>
      </c>
      <c r="BK34" s="89" t="str">
        <f t="shared" si="45"/>
        <v>-</v>
      </c>
      <c r="BL34" s="105" t="str">
        <f t="shared" si="46"/>
        <v>-</v>
      </c>
      <c r="BM34" s="124" t="str">
        <f t="shared" si="54"/>
        <v>-</v>
      </c>
      <c r="BN34" s="111"/>
      <c r="BO34" s="108"/>
      <c r="BP34" s="198">
        <f t="shared" si="50"/>
        <v>2.6</v>
      </c>
      <c r="BQ34" s="122" t="s">
        <v>5</v>
      </c>
      <c r="BR34" s="198">
        <v>2.8</v>
      </c>
      <c r="BS34" s="201">
        <v>70</v>
      </c>
      <c r="BT34" s="200">
        <f t="shared" si="48"/>
        <v>2.8</v>
      </c>
      <c r="BU34" s="199">
        <v>70</v>
      </c>
      <c r="BV34" s="200">
        <f t="shared" si="49"/>
        <v>2.8</v>
      </c>
    </row>
    <row r="35" spans="1:74" ht="15" customHeight="1" x14ac:dyDescent="0.3">
      <c r="A35" s="139">
        <f t="shared" si="21"/>
        <v>28</v>
      </c>
      <c r="B35" s="93"/>
      <c r="C35" s="94"/>
      <c r="D35" s="95"/>
      <c r="E35" s="95"/>
      <c r="F35" s="76"/>
      <c r="G35" s="18" t="s">
        <v>8</v>
      </c>
      <c r="H35" s="96" t="str">
        <f t="shared" si="0"/>
        <v>?</v>
      </c>
      <c r="I35" s="97" t="str">
        <f t="shared" si="22"/>
        <v>-</v>
      </c>
      <c r="J35" s="97" t="str">
        <f t="shared" si="1"/>
        <v>-</v>
      </c>
      <c r="K35" s="131" t="str">
        <f t="shared" si="23"/>
        <v>-</v>
      </c>
      <c r="L35" s="99"/>
      <c r="M35" s="100"/>
      <c r="N35" s="99"/>
      <c r="O35" s="98" t="str">
        <f t="shared" si="2"/>
        <v>-</v>
      </c>
      <c r="P35" s="98">
        <f t="shared" si="3"/>
        <v>0</v>
      </c>
      <c r="Q35" s="101" t="str">
        <f t="shared" si="24"/>
        <v>-</v>
      </c>
      <c r="R35" s="97">
        <f t="shared" si="25"/>
        <v>0</v>
      </c>
      <c r="S35" s="97" t="str">
        <f t="shared" si="26"/>
        <v>-</v>
      </c>
      <c r="U35" s="102">
        <f t="shared" si="4"/>
        <v>30.5</v>
      </c>
      <c r="V35" s="102">
        <f t="shared" si="5"/>
        <v>30.5</v>
      </c>
      <c r="W35" s="102">
        <f t="shared" si="27"/>
        <v>61</v>
      </c>
      <c r="X35" s="103">
        <f t="shared" si="28"/>
        <v>30.5</v>
      </c>
      <c r="Y35" s="104"/>
      <c r="Z35" s="106" t="str">
        <f t="shared" si="53"/>
        <v>-</v>
      </c>
      <c r="AA35" s="89" t="str">
        <f t="shared" si="29"/>
        <v>-</v>
      </c>
      <c r="AB35" s="105" t="str">
        <f t="shared" si="7"/>
        <v>-</v>
      </c>
      <c r="AC35" s="96" t="str">
        <f t="shared" si="8"/>
        <v>-</v>
      </c>
      <c r="AD35" s="97" t="str">
        <f t="shared" si="9"/>
        <v>-</v>
      </c>
      <c r="AE35" s="97" t="str">
        <f t="shared" si="10"/>
        <v>-</v>
      </c>
      <c r="AF35" s="131" t="str">
        <f t="shared" si="30"/>
        <v>-</v>
      </c>
      <c r="AG35" s="18"/>
      <c r="AH35" s="107"/>
      <c r="AI35" s="101" t="str">
        <f t="shared" si="31"/>
        <v>-</v>
      </c>
      <c r="AJ35" s="97">
        <f t="shared" si="55"/>
        <v>0</v>
      </c>
      <c r="AK35" s="97" t="str">
        <f t="shared" si="56"/>
        <v>-</v>
      </c>
      <c r="AL35" s="106" t="str">
        <f t="shared" si="32"/>
        <v>-</v>
      </c>
      <c r="AM35" s="89" t="str">
        <f t="shared" si="33"/>
        <v>-</v>
      </c>
      <c r="AN35" s="105" t="str">
        <f t="shared" si="13"/>
        <v>-</v>
      </c>
      <c r="AO35" s="96" t="str">
        <f t="shared" si="14"/>
        <v>-</v>
      </c>
      <c r="AP35" s="97" t="str">
        <f t="shared" si="15"/>
        <v>-</v>
      </c>
      <c r="AQ35" s="97" t="str">
        <f t="shared" si="16"/>
        <v>-</v>
      </c>
      <c r="AR35" s="131" t="str">
        <f t="shared" si="34"/>
        <v>-</v>
      </c>
      <c r="AS35" s="110"/>
      <c r="AT35" s="107"/>
      <c r="AU35" s="101" t="str">
        <f t="shared" si="35"/>
        <v>-</v>
      </c>
      <c r="AV35" s="97">
        <f t="shared" si="36"/>
        <v>0</v>
      </c>
      <c r="AW35" s="97" t="str">
        <f t="shared" si="37"/>
        <v>-</v>
      </c>
      <c r="AX35" s="106" t="str">
        <f t="shared" si="38"/>
        <v>-</v>
      </c>
      <c r="AY35" s="89" t="str">
        <f t="shared" si="39"/>
        <v>-</v>
      </c>
      <c r="AZ35" s="105" t="str">
        <f t="shared" si="17"/>
        <v>-</v>
      </c>
      <c r="BA35" s="96" t="str">
        <f t="shared" si="18"/>
        <v>-</v>
      </c>
      <c r="BB35" s="97" t="str">
        <f t="shared" si="19"/>
        <v>-</v>
      </c>
      <c r="BC35" s="97" t="str">
        <f t="shared" si="20"/>
        <v>-</v>
      </c>
      <c r="BD35" s="131" t="str">
        <f t="shared" si="40"/>
        <v>-</v>
      </c>
      <c r="BE35" s="18"/>
      <c r="BF35" s="107"/>
      <c r="BG35" s="101" t="str">
        <f t="shared" si="41"/>
        <v>-</v>
      </c>
      <c r="BH35" s="97">
        <f t="shared" si="42"/>
        <v>0</v>
      </c>
      <c r="BI35" s="97" t="str">
        <f t="shared" si="43"/>
        <v>-</v>
      </c>
      <c r="BJ35" s="106" t="str">
        <f t="shared" si="44"/>
        <v>-</v>
      </c>
      <c r="BK35" s="89" t="str">
        <f t="shared" si="45"/>
        <v>-</v>
      </c>
      <c r="BL35" s="105" t="str">
        <f t="shared" si="46"/>
        <v>-</v>
      </c>
      <c r="BM35" s="124" t="str">
        <f t="shared" si="54"/>
        <v>-</v>
      </c>
      <c r="BN35" s="111"/>
      <c r="BO35" s="108"/>
      <c r="BP35" s="198">
        <f t="shared" si="50"/>
        <v>2.8</v>
      </c>
      <c r="BQ35" s="122" t="s">
        <v>5</v>
      </c>
      <c r="BR35" s="198">
        <v>3</v>
      </c>
      <c r="BS35" s="201">
        <v>75</v>
      </c>
      <c r="BT35" s="200">
        <f t="shared" si="48"/>
        <v>3</v>
      </c>
      <c r="BU35" s="199">
        <v>75</v>
      </c>
      <c r="BV35" s="200">
        <f t="shared" si="49"/>
        <v>3</v>
      </c>
    </row>
    <row r="36" spans="1:74" ht="15" customHeight="1" x14ac:dyDescent="0.3">
      <c r="A36" s="139">
        <f t="shared" si="21"/>
        <v>29</v>
      </c>
      <c r="B36" s="93"/>
      <c r="C36" s="94"/>
      <c r="D36" s="95"/>
      <c r="E36" s="95"/>
      <c r="F36" s="76"/>
      <c r="G36" s="18" t="s">
        <v>8</v>
      </c>
      <c r="H36" s="96" t="str">
        <f t="shared" si="0"/>
        <v>?</v>
      </c>
      <c r="I36" s="97" t="str">
        <f t="shared" si="22"/>
        <v>-</v>
      </c>
      <c r="J36" s="97" t="str">
        <f t="shared" si="1"/>
        <v>-</v>
      </c>
      <c r="K36" s="131" t="str">
        <f t="shared" si="23"/>
        <v>-</v>
      </c>
      <c r="L36" s="99"/>
      <c r="M36" s="100"/>
      <c r="N36" s="99"/>
      <c r="O36" s="98" t="str">
        <f t="shared" si="2"/>
        <v>-</v>
      </c>
      <c r="P36" s="98">
        <f t="shared" si="3"/>
        <v>0</v>
      </c>
      <c r="Q36" s="101" t="str">
        <f t="shared" si="24"/>
        <v>-</v>
      </c>
      <c r="R36" s="97">
        <f t="shared" si="25"/>
        <v>0</v>
      </c>
      <c r="S36" s="97" t="str">
        <f t="shared" si="26"/>
        <v>-</v>
      </c>
      <c r="U36" s="102">
        <f t="shared" si="4"/>
        <v>30.5</v>
      </c>
      <c r="V36" s="102">
        <f t="shared" si="5"/>
        <v>30.5</v>
      </c>
      <c r="W36" s="102">
        <f t="shared" si="27"/>
        <v>61</v>
      </c>
      <c r="X36" s="103">
        <f t="shared" si="28"/>
        <v>30.5</v>
      </c>
      <c r="Y36" s="104"/>
      <c r="Z36" s="106" t="str">
        <f t="shared" si="53"/>
        <v>-</v>
      </c>
      <c r="AA36" s="89" t="str">
        <f t="shared" si="29"/>
        <v>-</v>
      </c>
      <c r="AB36" s="105" t="str">
        <f t="shared" si="7"/>
        <v>-</v>
      </c>
      <c r="AC36" s="96" t="str">
        <f t="shared" si="8"/>
        <v>-</v>
      </c>
      <c r="AD36" s="97" t="str">
        <f t="shared" si="9"/>
        <v>-</v>
      </c>
      <c r="AE36" s="97" t="str">
        <f t="shared" si="10"/>
        <v>-</v>
      </c>
      <c r="AF36" s="131" t="str">
        <f t="shared" si="30"/>
        <v>-</v>
      </c>
      <c r="AG36" s="18"/>
      <c r="AH36" s="107"/>
      <c r="AI36" s="101" t="str">
        <f t="shared" si="31"/>
        <v>-</v>
      </c>
      <c r="AJ36" s="97">
        <f t="shared" si="55"/>
        <v>0</v>
      </c>
      <c r="AK36" s="97" t="str">
        <f t="shared" si="56"/>
        <v>-</v>
      </c>
      <c r="AL36" s="106" t="str">
        <f t="shared" si="32"/>
        <v>-</v>
      </c>
      <c r="AM36" s="89" t="str">
        <f t="shared" si="33"/>
        <v>-</v>
      </c>
      <c r="AN36" s="105" t="str">
        <f t="shared" si="13"/>
        <v>-</v>
      </c>
      <c r="AO36" s="96" t="str">
        <f t="shared" si="14"/>
        <v>-</v>
      </c>
      <c r="AP36" s="97" t="str">
        <f t="shared" si="15"/>
        <v>-</v>
      </c>
      <c r="AQ36" s="97" t="str">
        <f t="shared" si="16"/>
        <v>-</v>
      </c>
      <c r="AR36" s="131" t="str">
        <f t="shared" si="34"/>
        <v>-</v>
      </c>
      <c r="AS36" s="110"/>
      <c r="AT36" s="107"/>
      <c r="AU36" s="101" t="str">
        <f t="shared" si="35"/>
        <v>-</v>
      </c>
      <c r="AV36" s="97">
        <f t="shared" si="36"/>
        <v>0</v>
      </c>
      <c r="AW36" s="97" t="str">
        <f t="shared" si="37"/>
        <v>-</v>
      </c>
      <c r="AX36" s="106" t="str">
        <f t="shared" si="38"/>
        <v>-</v>
      </c>
      <c r="AY36" s="89" t="str">
        <f t="shared" si="39"/>
        <v>-</v>
      </c>
      <c r="AZ36" s="105" t="str">
        <f t="shared" si="17"/>
        <v>-</v>
      </c>
      <c r="BA36" s="96" t="str">
        <f t="shared" si="18"/>
        <v>-</v>
      </c>
      <c r="BB36" s="97" t="str">
        <f t="shared" si="19"/>
        <v>-</v>
      </c>
      <c r="BC36" s="97" t="str">
        <f t="shared" si="20"/>
        <v>-</v>
      </c>
      <c r="BD36" s="131" t="str">
        <f t="shared" si="40"/>
        <v>-</v>
      </c>
      <c r="BE36" s="18"/>
      <c r="BF36" s="107"/>
      <c r="BG36" s="101" t="str">
        <f t="shared" si="41"/>
        <v>-</v>
      </c>
      <c r="BH36" s="97">
        <f t="shared" si="42"/>
        <v>0</v>
      </c>
      <c r="BI36" s="97" t="str">
        <f t="shared" si="43"/>
        <v>-</v>
      </c>
      <c r="BJ36" s="106" t="str">
        <f t="shared" si="44"/>
        <v>-</v>
      </c>
      <c r="BK36" s="89" t="str">
        <f t="shared" si="45"/>
        <v>-</v>
      </c>
      <c r="BL36" s="105" t="str">
        <f t="shared" si="46"/>
        <v>-</v>
      </c>
      <c r="BM36" s="124" t="str">
        <f t="shared" si="54"/>
        <v>-</v>
      </c>
      <c r="BN36" s="111"/>
      <c r="BO36" s="108"/>
      <c r="BP36" s="198">
        <f t="shared" si="50"/>
        <v>3</v>
      </c>
      <c r="BQ36" s="122" t="s">
        <v>5</v>
      </c>
      <c r="BR36" s="198">
        <v>3.5</v>
      </c>
      <c r="BS36" s="201">
        <v>80</v>
      </c>
      <c r="BT36" s="200">
        <f t="shared" si="48"/>
        <v>3.5</v>
      </c>
      <c r="BU36" s="199">
        <v>80</v>
      </c>
      <c r="BV36" s="200">
        <f t="shared" si="49"/>
        <v>3.5</v>
      </c>
    </row>
    <row r="37" spans="1:74" ht="15" customHeight="1" x14ac:dyDescent="0.3">
      <c r="A37" s="139">
        <f t="shared" si="21"/>
        <v>30</v>
      </c>
      <c r="B37" s="93"/>
      <c r="C37" s="94"/>
      <c r="D37" s="95"/>
      <c r="E37" s="95"/>
      <c r="F37" s="76"/>
      <c r="G37" s="18" t="s">
        <v>8</v>
      </c>
      <c r="H37" s="96" t="str">
        <f t="shared" si="0"/>
        <v>?</v>
      </c>
      <c r="I37" s="97" t="str">
        <f t="shared" si="22"/>
        <v>-</v>
      </c>
      <c r="J37" s="97" t="str">
        <f t="shared" si="1"/>
        <v>-</v>
      </c>
      <c r="K37" s="131" t="str">
        <f t="shared" si="23"/>
        <v>-</v>
      </c>
      <c r="L37" s="99"/>
      <c r="M37" s="100"/>
      <c r="N37" s="99"/>
      <c r="O37" s="98" t="str">
        <f t="shared" si="2"/>
        <v>-</v>
      </c>
      <c r="P37" s="98">
        <f t="shared" si="3"/>
        <v>0</v>
      </c>
      <c r="Q37" s="101" t="str">
        <f t="shared" si="24"/>
        <v>-</v>
      </c>
      <c r="R37" s="97">
        <f t="shared" si="25"/>
        <v>0</v>
      </c>
      <c r="S37" s="97" t="str">
        <f t="shared" si="26"/>
        <v>-</v>
      </c>
      <c r="U37" s="102">
        <f t="shared" si="4"/>
        <v>30.5</v>
      </c>
      <c r="V37" s="102">
        <f t="shared" si="5"/>
        <v>30.5</v>
      </c>
      <c r="W37" s="102">
        <f t="shared" si="27"/>
        <v>61</v>
      </c>
      <c r="X37" s="103">
        <f t="shared" si="28"/>
        <v>30.5</v>
      </c>
      <c r="Y37" s="104"/>
      <c r="Z37" s="106" t="str">
        <f t="shared" si="53"/>
        <v>-</v>
      </c>
      <c r="AA37" s="89" t="str">
        <f t="shared" si="29"/>
        <v>-</v>
      </c>
      <c r="AB37" s="105" t="str">
        <f t="shared" si="7"/>
        <v>-</v>
      </c>
      <c r="AC37" s="96" t="str">
        <f t="shared" si="8"/>
        <v>-</v>
      </c>
      <c r="AD37" s="97" t="str">
        <f t="shared" si="9"/>
        <v>-</v>
      </c>
      <c r="AE37" s="97" t="str">
        <f t="shared" si="10"/>
        <v>-</v>
      </c>
      <c r="AF37" s="131" t="str">
        <f t="shared" si="30"/>
        <v>-</v>
      </c>
      <c r="AG37" s="18"/>
      <c r="AH37" s="107"/>
      <c r="AI37" s="101" t="str">
        <f t="shared" si="31"/>
        <v>-</v>
      </c>
      <c r="AJ37" s="97">
        <f t="shared" si="55"/>
        <v>0</v>
      </c>
      <c r="AK37" s="97" t="str">
        <f t="shared" si="56"/>
        <v>-</v>
      </c>
      <c r="AL37" s="106" t="str">
        <f t="shared" si="32"/>
        <v>-</v>
      </c>
      <c r="AM37" s="89" t="str">
        <f t="shared" si="33"/>
        <v>-</v>
      </c>
      <c r="AN37" s="105" t="str">
        <f t="shared" si="13"/>
        <v>-</v>
      </c>
      <c r="AO37" s="96" t="str">
        <f t="shared" si="14"/>
        <v>-</v>
      </c>
      <c r="AP37" s="97" t="str">
        <f t="shared" si="15"/>
        <v>-</v>
      </c>
      <c r="AQ37" s="97" t="str">
        <f t="shared" si="16"/>
        <v>-</v>
      </c>
      <c r="AR37" s="131" t="str">
        <f t="shared" si="34"/>
        <v>-</v>
      </c>
      <c r="AS37" s="110"/>
      <c r="AT37" s="107"/>
      <c r="AU37" s="101" t="str">
        <f t="shared" si="35"/>
        <v>-</v>
      </c>
      <c r="AV37" s="97">
        <f t="shared" si="36"/>
        <v>0</v>
      </c>
      <c r="AW37" s="97" t="str">
        <f t="shared" si="37"/>
        <v>-</v>
      </c>
      <c r="AX37" s="106" t="str">
        <f t="shared" si="38"/>
        <v>-</v>
      </c>
      <c r="AY37" s="89" t="str">
        <f t="shared" si="39"/>
        <v>-</v>
      </c>
      <c r="AZ37" s="105" t="str">
        <f t="shared" si="17"/>
        <v>-</v>
      </c>
      <c r="BA37" s="96" t="str">
        <f t="shared" si="18"/>
        <v>-</v>
      </c>
      <c r="BB37" s="97" t="str">
        <f t="shared" si="19"/>
        <v>-</v>
      </c>
      <c r="BC37" s="97" t="str">
        <f t="shared" si="20"/>
        <v>-</v>
      </c>
      <c r="BD37" s="131" t="str">
        <f t="shared" si="40"/>
        <v>-</v>
      </c>
      <c r="BE37" s="18"/>
      <c r="BF37" s="107"/>
      <c r="BG37" s="101" t="str">
        <f t="shared" si="41"/>
        <v>-</v>
      </c>
      <c r="BH37" s="97">
        <f t="shared" si="42"/>
        <v>0</v>
      </c>
      <c r="BI37" s="97" t="str">
        <f t="shared" si="43"/>
        <v>-</v>
      </c>
      <c r="BJ37" s="106" t="str">
        <f t="shared" si="44"/>
        <v>-</v>
      </c>
      <c r="BK37" s="89" t="str">
        <f t="shared" si="45"/>
        <v>-</v>
      </c>
      <c r="BL37" s="105" t="str">
        <f t="shared" si="46"/>
        <v>-</v>
      </c>
      <c r="BM37" s="124" t="str">
        <f t="shared" si="54"/>
        <v>-</v>
      </c>
      <c r="BN37" s="111"/>
      <c r="BO37" s="108"/>
      <c r="BP37" s="198">
        <f t="shared" si="50"/>
        <v>3.5</v>
      </c>
      <c r="BQ37" s="122" t="s">
        <v>5</v>
      </c>
      <c r="BR37" s="198">
        <v>4</v>
      </c>
      <c r="BS37" s="201">
        <v>90</v>
      </c>
      <c r="BT37" s="200">
        <f t="shared" si="48"/>
        <v>4</v>
      </c>
      <c r="BU37" s="199">
        <v>90</v>
      </c>
      <c r="BV37" s="200">
        <f t="shared" si="49"/>
        <v>4</v>
      </c>
    </row>
    <row r="38" spans="1:74" ht="15" customHeight="1" x14ac:dyDescent="0.3">
      <c r="A38" s="139">
        <f t="shared" si="21"/>
        <v>31</v>
      </c>
      <c r="B38" s="93"/>
      <c r="C38" s="94"/>
      <c r="D38" s="95"/>
      <c r="E38" s="95"/>
      <c r="F38" s="76"/>
      <c r="G38" s="18" t="s">
        <v>8</v>
      </c>
      <c r="H38" s="96" t="str">
        <f t="shared" si="0"/>
        <v>?</v>
      </c>
      <c r="I38" s="97" t="str">
        <f t="shared" si="22"/>
        <v>-</v>
      </c>
      <c r="J38" s="97" t="str">
        <f t="shared" si="1"/>
        <v>-</v>
      </c>
      <c r="K38" s="131" t="str">
        <f t="shared" si="23"/>
        <v>-</v>
      </c>
      <c r="L38" s="99"/>
      <c r="M38" s="100"/>
      <c r="N38" s="99"/>
      <c r="O38" s="98" t="str">
        <f t="shared" si="2"/>
        <v>-</v>
      </c>
      <c r="P38" s="98">
        <f t="shared" si="3"/>
        <v>0</v>
      </c>
      <c r="Q38" s="101" t="str">
        <f t="shared" si="24"/>
        <v>-</v>
      </c>
      <c r="R38" s="97">
        <f t="shared" si="25"/>
        <v>0</v>
      </c>
      <c r="S38" s="97" t="str">
        <f t="shared" si="26"/>
        <v>-</v>
      </c>
      <c r="U38" s="102">
        <f t="shared" si="4"/>
        <v>30.5</v>
      </c>
      <c r="V38" s="102">
        <f t="shared" si="5"/>
        <v>30.5</v>
      </c>
      <c r="W38" s="102">
        <f t="shared" si="27"/>
        <v>61</v>
      </c>
      <c r="X38" s="103">
        <f t="shared" si="28"/>
        <v>30.5</v>
      </c>
      <c r="Y38" s="104"/>
      <c r="Z38" s="106" t="str">
        <f t="shared" si="53"/>
        <v>-</v>
      </c>
      <c r="AA38" s="89" t="str">
        <f t="shared" si="29"/>
        <v>-</v>
      </c>
      <c r="AB38" s="105" t="str">
        <f t="shared" si="7"/>
        <v>-</v>
      </c>
      <c r="AC38" s="96" t="str">
        <f t="shared" si="8"/>
        <v>-</v>
      </c>
      <c r="AD38" s="97" t="str">
        <f t="shared" si="9"/>
        <v>-</v>
      </c>
      <c r="AE38" s="97" t="str">
        <f t="shared" si="10"/>
        <v>-</v>
      </c>
      <c r="AF38" s="131" t="str">
        <f t="shared" si="30"/>
        <v>-</v>
      </c>
      <c r="AG38" s="18"/>
      <c r="AH38" s="107"/>
      <c r="AI38" s="101" t="str">
        <f t="shared" si="31"/>
        <v>-</v>
      </c>
      <c r="AJ38" s="97">
        <f t="shared" si="55"/>
        <v>0</v>
      </c>
      <c r="AK38" s="97" t="str">
        <f t="shared" si="56"/>
        <v>-</v>
      </c>
      <c r="AL38" s="106" t="str">
        <f t="shared" si="32"/>
        <v>-</v>
      </c>
      <c r="AM38" s="89" t="str">
        <f t="shared" si="33"/>
        <v>-</v>
      </c>
      <c r="AN38" s="105" t="str">
        <f t="shared" si="13"/>
        <v>-</v>
      </c>
      <c r="AO38" s="96" t="str">
        <f t="shared" si="14"/>
        <v>-</v>
      </c>
      <c r="AP38" s="97" t="str">
        <f t="shared" si="15"/>
        <v>-</v>
      </c>
      <c r="AQ38" s="97" t="str">
        <f t="shared" si="16"/>
        <v>-</v>
      </c>
      <c r="AR38" s="131" t="str">
        <f t="shared" si="34"/>
        <v>-</v>
      </c>
      <c r="AS38" s="110"/>
      <c r="AT38" s="107"/>
      <c r="AU38" s="101" t="str">
        <f t="shared" si="35"/>
        <v>-</v>
      </c>
      <c r="AV38" s="97">
        <f t="shared" si="36"/>
        <v>0</v>
      </c>
      <c r="AW38" s="97" t="str">
        <f t="shared" si="37"/>
        <v>-</v>
      </c>
      <c r="AX38" s="106" t="str">
        <f t="shared" si="38"/>
        <v>-</v>
      </c>
      <c r="AY38" s="89" t="str">
        <f t="shared" si="39"/>
        <v>-</v>
      </c>
      <c r="AZ38" s="105" t="str">
        <f t="shared" si="17"/>
        <v>-</v>
      </c>
      <c r="BA38" s="96" t="str">
        <f t="shared" si="18"/>
        <v>-</v>
      </c>
      <c r="BB38" s="97" t="str">
        <f t="shared" si="19"/>
        <v>-</v>
      </c>
      <c r="BC38" s="97" t="str">
        <f t="shared" si="20"/>
        <v>-</v>
      </c>
      <c r="BD38" s="131" t="str">
        <f t="shared" si="40"/>
        <v>-</v>
      </c>
      <c r="BE38" s="18"/>
      <c r="BF38" s="107"/>
      <c r="BG38" s="101" t="str">
        <f t="shared" si="41"/>
        <v>-</v>
      </c>
      <c r="BH38" s="97">
        <f t="shared" si="42"/>
        <v>0</v>
      </c>
      <c r="BI38" s="97" t="str">
        <f t="shared" si="43"/>
        <v>-</v>
      </c>
      <c r="BJ38" s="106" t="str">
        <f t="shared" si="44"/>
        <v>-</v>
      </c>
      <c r="BK38" s="89" t="str">
        <f t="shared" si="45"/>
        <v>-</v>
      </c>
      <c r="BL38" s="105" t="str">
        <f t="shared" si="46"/>
        <v>-</v>
      </c>
      <c r="BM38" s="124" t="str">
        <f t="shared" si="54"/>
        <v>-</v>
      </c>
      <c r="BN38" s="111"/>
      <c r="BO38" s="108"/>
      <c r="BP38" s="198">
        <f t="shared" si="50"/>
        <v>4</v>
      </c>
      <c r="BQ38" s="122" t="s">
        <v>5</v>
      </c>
      <c r="BR38" s="198">
        <v>4.5</v>
      </c>
      <c r="BS38" s="201">
        <v>100</v>
      </c>
      <c r="BT38" s="200">
        <f t="shared" si="48"/>
        <v>4.5</v>
      </c>
      <c r="BU38" s="199">
        <v>100</v>
      </c>
      <c r="BV38" s="200">
        <f t="shared" si="49"/>
        <v>4.5</v>
      </c>
    </row>
    <row r="39" spans="1:74" ht="15" customHeight="1" x14ac:dyDescent="0.3">
      <c r="A39" s="139">
        <f t="shared" si="21"/>
        <v>32</v>
      </c>
      <c r="B39" s="93"/>
      <c r="C39" s="94"/>
      <c r="D39" s="95"/>
      <c r="E39" s="95"/>
      <c r="F39" s="76"/>
      <c r="G39" s="18" t="s">
        <v>8</v>
      </c>
      <c r="H39" s="96" t="str">
        <f t="shared" si="0"/>
        <v>?</v>
      </c>
      <c r="I39" s="97" t="str">
        <f t="shared" si="22"/>
        <v>-</v>
      </c>
      <c r="J39" s="97" t="str">
        <f t="shared" si="1"/>
        <v>-</v>
      </c>
      <c r="K39" s="131" t="str">
        <f t="shared" si="23"/>
        <v>-</v>
      </c>
      <c r="L39" s="99"/>
      <c r="M39" s="100"/>
      <c r="N39" s="99"/>
      <c r="O39" s="98" t="str">
        <f t="shared" si="2"/>
        <v>-</v>
      </c>
      <c r="P39" s="98">
        <f t="shared" si="3"/>
        <v>0</v>
      </c>
      <c r="Q39" s="101" t="str">
        <f t="shared" si="24"/>
        <v>-</v>
      </c>
      <c r="R39" s="97">
        <f t="shared" si="25"/>
        <v>0</v>
      </c>
      <c r="S39" s="97" t="str">
        <f t="shared" si="26"/>
        <v>-</v>
      </c>
      <c r="U39" s="102">
        <f t="shared" si="4"/>
        <v>30.5</v>
      </c>
      <c r="V39" s="102">
        <f t="shared" si="5"/>
        <v>30.5</v>
      </c>
      <c r="W39" s="102">
        <f t="shared" si="27"/>
        <v>61</v>
      </c>
      <c r="X39" s="103">
        <f t="shared" si="28"/>
        <v>30.5</v>
      </c>
      <c r="Y39" s="104"/>
      <c r="Z39" s="106" t="str">
        <f t="shared" si="53"/>
        <v>-</v>
      </c>
      <c r="AA39" s="89" t="str">
        <f t="shared" si="29"/>
        <v>-</v>
      </c>
      <c r="AB39" s="105" t="str">
        <f t="shared" si="7"/>
        <v>-</v>
      </c>
      <c r="AC39" s="96" t="str">
        <f t="shared" si="8"/>
        <v>-</v>
      </c>
      <c r="AD39" s="97" t="str">
        <f t="shared" si="9"/>
        <v>-</v>
      </c>
      <c r="AE39" s="97" t="str">
        <f t="shared" si="10"/>
        <v>-</v>
      </c>
      <c r="AF39" s="131" t="str">
        <f t="shared" si="30"/>
        <v>-</v>
      </c>
      <c r="AG39" s="18"/>
      <c r="AH39" s="107"/>
      <c r="AI39" s="101" t="str">
        <f t="shared" si="31"/>
        <v>-</v>
      </c>
      <c r="AJ39" s="97">
        <f t="shared" si="55"/>
        <v>0</v>
      </c>
      <c r="AK39" s="97" t="str">
        <f t="shared" si="56"/>
        <v>-</v>
      </c>
      <c r="AL39" s="106" t="str">
        <f t="shared" si="32"/>
        <v>-</v>
      </c>
      <c r="AM39" s="89" t="str">
        <f t="shared" si="33"/>
        <v>-</v>
      </c>
      <c r="AN39" s="105" t="str">
        <f t="shared" si="13"/>
        <v>-</v>
      </c>
      <c r="AO39" s="96" t="str">
        <f t="shared" si="14"/>
        <v>-</v>
      </c>
      <c r="AP39" s="97" t="str">
        <f t="shared" si="15"/>
        <v>-</v>
      </c>
      <c r="AQ39" s="97" t="str">
        <f t="shared" si="16"/>
        <v>-</v>
      </c>
      <c r="AR39" s="131" t="str">
        <f t="shared" si="34"/>
        <v>-</v>
      </c>
      <c r="AS39" s="110"/>
      <c r="AT39" s="107"/>
      <c r="AU39" s="101" t="str">
        <f t="shared" si="35"/>
        <v>-</v>
      </c>
      <c r="AV39" s="97">
        <f t="shared" si="36"/>
        <v>0</v>
      </c>
      <c r="AW39" s="97" t="str">
        <f t="shared" si="37"/>
        <v>-</v>
      </c>
      <c r="AX39" s="106" t="str">
        <f t="shared" si="38"/>
        <v>-</v>
      </c>
      <c r="AY39" s="89" t="str">
        <f t="shared" si="39"/>
        <v>-</v>
      </c>
      <c r="AZ39" s="105" t="str">
        <f t="shared" si="17"/>
        <v>-</v>
      </c>
      <c r="BA39" s="96" t="str">
        <f t="shared" si="18"/>
        <v>-</v>
      </c>
      <c r="BB39" s="97" t="str">
        <f t="shared" si="19"/>
        <v>-</v>
      </c>
      <c r="BC39" s="97" t="str">
        <f t="shared" si="20"/>
        <v>-</v>
      </c>
      <c r="BD39" s="131" t="str">
        <f t="shared" si="40"/>
        <v>-</v>
      </c>
      <c r="BE39" s="18"/>
      <c r="BF39" s="107"/>
      <c r="BG39" s="101" t="str">
        <f t="shared" si="41"/>
        <v>-</v>
      </c>
      <c r="BH39" s="97">
        <f t="shared" si="42"/>
        <v>0</v>
      </c>
      <c r="BI39" s="97" t="str">
        <f t="shared" si="43"/>
        <v>-</v>
      </c>
      <c r="BJ39" s="106" t="str">
        <f t="shared" si="44"/>
        <v>-</v>
      </c>
      <c r="BK39" s="89" t="str">
        <f t="shared" si="45"/>
        <v>-</v>
      </c>
      <c r="BL39" s="105" t="str">
        <f t="shared" si="46"/>
        <v>-</v>
      </c>
      <c r="BM39" s="124" t="str">
        <f t="shared" si="54"/>
        <v>-</v>
      </c>
      <c r="BN39" s="111"/>
      <c r="BO39" s="108"/>
      <c r="BP39" s="198">
        <f t="shared" si="50"/>
        <v>4.5</v>
      </c>
      <c r="BQ39" s="122" t="s">
        <v>5</v>
      </c>
      <c r="BR39" s="198">
        <v>5</v>
      </c>
      <c r="BS39" s="201">
        <v>110</v>
      </c>
      <c r="BT39" s="200">
        <f t="shared" si="48"/>
        <v>5</v>
      </c>
      <c r="BU39" s="199">
        <v>110</v>
      </c>
      <c r="BV39" s="200">
        <f t="shared" si="49"/>
        <v>5</v>
      </c>
    </row>
    <row r="40" spans="1:74" ht="15" customHeight="1" x14ac:dyDescent="0.3">
      <c r="A40" s="139">
        <f t="shared" si="21"/>
        <v>33</v>
      </c>
      <c r="B40" s="93"/>
      <c r="C40" s="94"/>
      <c r="D40" s="95"/>
      <c r="E40" s="95"/>
      <c r="F40" s="76"/>
      <c r="G40" s="18" t="s">
        <v>8</v>
      </c>
      <c r="H40" s="96" t="str">
        <f t="shared" ref="H40:H67" si="57">IF(ISBLANK($E$1),"?",IF(ISNUMBER(F40),VLOOKUP(F40,$BP$8:$BV$58,VLOOKUP($E$1,$BP$1:$BT$4,4),TRUE),"?"))</f>
        <v>?</v>
      </c>
      <c r="I40" s="97" t="str">
        <f t="shared" si="22"/>
        <v>-</v>
      </c>
      <c r="J40" s="97" t="str">
        <f t="shared" ref="J40:J67" si="58">IF(F40=0,"-",VLOOKUP(F40,$BP$8:$BV$58,3,TRUE))</f>
        <v>-</v>
      </c>
      <c r="K40" s="131" t="str">
        <f t="shared" si="23"/>
        <v>-</v>
      </c>
      <c r="L40" s="99"/>
      <c r="M40" s="100"/>
      <c r="N40" s="99"/>
      <c r="O40" s="98" t="str">
        <f t="shared" ref="O40:O67" si="59">IF(ISBLANK(K40),0,K40)</f>
        <v>-</v>
      </c>
      <c r="P40" s="98">
        <f t="shared" ref="P40:P67" si="60">IF(ISBLANK(L40),0,L40)</f>
        <v>0</v>
      </c>
      <c r="Q40" s="101" t="str">
        <f t="shared" si="24"/>
        <v>-</v>
      </c>
      <c r="R40" s="97">
        <f t="shared" si="25"/>
        <v>0</v>
      </c>
      <c r="S40" s="97" t="str">
        <f t="shared" si="26"/>
        <v>-</v>
      </c>
      <c r="U40" s="102">
        <f t="shared" ref="U40:U67" si="61">RANK(P40,$P$8:$P$67,0)+(COUNT($P$8:$P$67)+1-RANK(P40,$P$8:$P$67,0)-RANK(P40,$P$8:$P$67,1))/2</f>
        <v>30.5</v>
      </c>
      <c r="V40" s="102">
        <f t="shared" ref="V40:V67" si="62">RANK(R40,$R$8:$R$67,0)+(COUNT($R$8:$R$67)+1-RANK(R40,$R$8:$R$67,0)-RANK(R40,$R$8:$R$67,1))/2</f>
        <v>30.5</v>
      </c>
      <c r="W40" s="102">
        <f t="shared" si="27"/>
        <v>61</v>
      </c>
      <c r="X40" s="103">
        <f t="shared" si="28"/>
        <v>30.5</v>
      </c>
      <c r="Y40" s="104"/>
      <c r="Z40" s="106" t="str">
        <f t="shared" si="53"/>
        <v>-</v>
      </c>
      <c r="AA40" s="89" t="str">
        <f t="shared" si="29"/>
        <v>-</v>
      </c>
      <c r="AB40" s="105" t="str">
        <f t="shared" si="7"/>
        <v>-</v>
      </c>
      <c r="AC40" s="96" t="str">
        <f t="shared" ref="AC40:AC67" si="63">IF(ISNUMBER(AB40),VLOOKUP(AB40,$BP$8:$BV$58,VLOOKUP($E$1,$BP$1:$BT$4,4),TRUE),"-")</f>
        <v>-</v>
      </c>
      <c r="AD40" s="97" t="str">
        <f t="shared" ref="AD40:AD67" si="64">IF(ISNUMBER(AB40),VLOOKUP(AB40,$BP$8:$BV$40,5),"-")</f>
        <v>-</v>
      </c>
      <c r="AE40" s="97" t="str">
        <f t="shared" ref="AE40:AE67" si="65">IF(ISNUMBER(AB40),VLOOKUP(AB40,$BP$8:$BV$58,3,TRUE),"-")</f>
        <v>-</v>
      </c>
      <c r="AF40" s="131" t="str">
        <f t="shared" si="30"/>
        <v>-</v>
      </c>
      <c r="AG40" s="18"/>
      <c r="AH40" s="107"/>
      <c r="AI40" s="101" t="str">
        <f t="shared" si="31"/>
        <v>-</v>
      </c>
      <c r="AJ40" s="97">
        <f t="shared" si="55"/>
        <v>0</v>
      </c>
      <c r="AK40" s="97" t="str">
        <f t="shared" si="56"/>
        <v>-</v>
      </c>
      <c r="AL40" s="106" t="str">
        <f t="shared" si="32"/>
        <v>-</v>
      </c>
      <c r="AM40" s="89" t="str">
        <f t="shared" si="33"/>
        <v>-</v>
      </c>
      <c r="AN40" s="105" t="str">
        <f t="shared" si="13"/>
        <v>-</v>
      </c>
      <c r="AO40" s="96" t="str">
        <f t="shared" ref="AO40:AO67" si="66">IF(ISNUMBER(AN40),VLOOKUP(AN40,$BP$8:$BV$58,VLOOKUP($E$1,$BP$1:$BT$4,4),TRUE),"-")</f>
        <v>-</v>
      </c>
      <c r="AP40" s="97" t="str">
        <f t="shared" ref="AP40:AP67" si="67">IF(ISNUMBER(AN40),VLOOKUP(AN40,$BP$8:$BV$40,5),"-")</f>
        <v>-</v>
      </c>
      <c r="AQ40" s="97" t="str">
        <f t="shared" ref="AQ40:AQ67" si="68">IF(ISNUMBER(AN40),VLOOKUP(AN40,$BP$8:$BV$58,3,TRUE),"-")</f>
        <v>-</v>
      </c>
      <c r="AR40" s="131" t="str">
        <f t="shared" si="34"/>
        <v>-</v>
      </c>
      <c r="AS40" s="110"/>
      <c r="AT40" s="107"/>
      <c r="AU40" s="101" t="str">
        <f t="shared" si="35"/>
        <v>-</v>
      </c>
      <c r="AV40" s="97">
        <f t="shared" si="36"/>
        <v>0</v>
      </c>
      <c r="AW40" s="97" t="str">
        <f t="shared" si="37"/>
        <v>-</v>
      </c>
      <c r="AX40" s="106" t="str">
        <f t="shared" si="38"/>
        <v>-</v>
      </c>
      <c r="AY40" s="89" t="str">
        <f t="shared" si="39"/>
        <v>-</v>
      </c>
      <c r="AZ40" s="105" t="str">
        <f t="shared" si="17"/>
        <v>-</v>
      </c>
      <c r="BA40" s="96" t="str">
        <f t="shared" ref="BA40:BA67" si="69">IF(ISNUMBER(AZ40),VLOOKUP(AZ40,$BP$8:$BV$58,VLOOKUP($E$1,$BP$1:$BT$4,4),TRUE),"-")</f>
        <v>-</v>
      </c>
      <c r="BB40" s="97" t="str">
        <f t="shared" ref="BB40:BB67" si="70">IF(ISNUMBER(AZ40),VLOOKUP(AZ40,$BP$8:$BV$40,5),"-")</f>
        <v>-</v>
      </c>
      <c r="BC40" s="97" t="str">
        <f t="shared" ref="BC40:BC67" si="71">IF(ISNUMBER(AZ40),VLOOKUP(AZ40,$BP$8:$BV$58,3,TRUE),"-")</f>
        <v>-</v>
      </c>
      <c r="BD40" s="131" t="str">
        <f t="shared" si="40"/>
        <v>-</v>
      </c>
      <c r="BE40" s="18"/>
      <c r="BF40" s="107"/>
      <c r="BG40" s="101" t="str">
        <f t="shared" si="41"/>
        <v>-</v>
      </c>
      <c r="BH40" s="97">
        <f t="shared" si="42"/>
        <v>0</v>
      </c>
      <c r="BI40" s="97" t="str">
        <f t="shared" si="43"/>
        <v>-</v>
      </c>
      <c r="BJ40" s="106" t="str">
        <f t="shared" si="44"/>
        <v>-</v>
      </c>
      <c r="BK40" s="89" t="str">
        <f t="shared" si="45"/>
        <v>-</v>
      </c>
      <c r="BL40" s="105" t="str">
        <f t="shared" si="46"/>
        <v>-</v>
      </c>
      <c r="BM40" s="124" t="str">
        <f t="shared" si="54"/>
        <v>-</v>
      </c>
      <c r="BN40" s="111"/>
      <c r="BO40" s="108"/>
      <c r="BP40" s="198">
        <f t="shared" si="50"/>
        <v>5</v>
      </c>
      <c r="BQ40" s="122" t="s">
        <v>5</v>
      </c>
      <c r="BR40" s="198">
        <v>5.5</v>
      </c>
      <c r="BS40" s="199">
        <v>120</v>
      </c>
      <c r="BT40" s="200">
        <f t="shared" si="48"/>
        <v>5.5</v>
      </c>
      <c r="BU40" s="199">
        <v>120</v>
      </c>
      <c r="BV40" s="200">
        <f t="shared" si="49"/>
        <v>5.5</v>
      </c>
    </row>
    <row r="41" spans="1:74" ht="15" customHeight="1" x14ac:dyDescent="0.3">
      <c r="A41" s="139">
        <f t="shared" ref="A41:A67" si="72">IF(K41&gt;0,A40+1,A40)</f>
        <v>34</v>
      </c>
      <c r="B41" s="93"/>
      <c r="C41" s="94"/>
      <c r="D41" s="95"/>
      <c r="E41" s="95"/>
      <c r="F41" s="76"/>
      <c r="G41" s="18" t="s">
        <v>8</v>
      </c>
      <c r="H41" s="96" t="str">
        <f t="shared" si="57"/>
        <v>?</v>
      </c>
      <c r="I41" s="97" t="str">
        <f t="shared" si="22"/>
        <v>-</v>
      </c>
      <c r="J41" s="97" t="str">
        <f t="shared" si="58"/>
        <v>-</v>
      </c>
      <c r="K41" s="131" t="str">
        <f t="shared" si="23"/>
        <v>-</v>
      </c>
      <c r="L41" s="99"/>
      <c r="M41" s="100"/>
      <c r="N41" s="99"/>
      <c r="O41" s="98" t="str">
        <f t="shared" si="59"/>
        <v>-</v>
      </c>
      <c r="P41" s="98">
        <f t="shared" si="60"/>
        <v>0</v>
      </c>
      <c r="Q41" s="101" t="str">
        <f t="shared" si="24"/>
        <v>-</v>
      </c>
      <c r="R41" s="97">
        <f t="shared" si="25"/>
        <v>0</v>
      </c>
      <c r="S41" s="97" t="str">
        <f t="shared" si="26"/>
        <v>-</v>
      </c>
      <c r="U41" s="102">
        <f t="shared" si="61"/>
        <v>30.5</v>
      </c>
      <c r="V41" s="102">
        <f t="shared" si="62"/>
        <v>30.5</v>
      </c>
      <c r="W41" s="102">
        <f t="shared" si="27"/>
        <v>61</v>
      </c>
      <c r="X41" s="103">
        <f t="shared" si="28"/>
        <v>30.5</v>
      </c>
      <c r="Y41" s="104"/>
      <c r="Z41" s="106" t="str">
        <f t="shared" si="53"/>
        <v>-</v>
      </c>
      <c r="AA41" s="89" t="str">
        <f t="shared" si="29"/>
        <v>-</v>
      </c>
      <c r="AB41" s="105" t="str">
        <f t="shared" si="7"/>
        <v>-</v>
      </c>
      <c r="AC41" s="96" t="str">
        <f t="shared" si="63"/>
        <v>-</v>
      </c>
      <c r="AD41" s="97" t="str">
        <f t="shared" si="64"/>
        <v>-</v>
      </c>
      <c r="AE41" s="97" t="str">
        <f t="shared" si="65"/>
        <v>-</v>
      </c>
      <c r="AF41" s="131" t="str">
        <f t="shared" si="30"/>
        <v>-</v>
      </c>
      <c r="AG41" s="18"/>
      <c r="AH41" s="107"/>
      <c r="AI41" s="101" t="str">
        <f t="shared" si="31"/>
        <v>-</v>
      </c>
      <c r="AJ41" s="97">
        <f t="shared" si="55"/>
        <v>0</v>
      </c>
      <c r="AK41" s="97" t="str">
        <f t="shared" si="56"/>
        <v>-</v>
      </c>
      <c r="AL41" s="106" t="str">
        <f t="shared" si="32"/>
        <v>-</v>
      </c>
      <c r="AM41" s="89" t="str">
        <f t="shared" si="33"/>
        <v>-</v>
      </c>
      <c r="AN41" s="105" t="str">
        <f t="shared" si="13"/>
        <v>-</v>
      </c>
      <c r="AO41" s="96" t="str">
        <f t="shared" si="66"/>
        <v>-</v>
      </c>
      <c r="AP41" s="97" t="str">
        <f t="shared" si="67"/>
        <v>-</v>
      </c>
      <c r="AQ41" s="97" t="str">
        <f t="shared" si="68"/>
        <v>-</v>
      </c>
      <c r="AR41" s="131" t="str">
        <f t="shared" si="34"/>
        <v>-</v>
      </c>
      <c r="AS41" s="110"/>
      <c r="AT41" s="107"/>
      <c r="AU41" s="101" t="str">
        <f t="shared" si="35"/>
        <v>-</v>
      </c>
      <c r="AV41" s="97">
        <f t="shared" si="36"/>
        <v>0</v>
      </c>
      <c r="AW41" s="97" t="str">
        <f t="shared" si="37"/>
        <v>-</v>
      </c>
      <c r="AX41" s="106" t="str">
        <f t="shared" si="38"/>
        <v>-</v>
      </c>
      <c r="AY41" s="89" t="str">
        <f t="shared" si="39"/>
        <v>-</v>
      </c>
      <c r="AZ41" s="105" t="str">
        <f t="shared" si="17"/>
        <v>-</v>
      </c>
      <c r="BA41" s="96" t="str">
        <f t="shared" si="69"/>
        <v>-</v>
      </c>
      <c r="BB41" s="97" t="str">
        <f t="shared" si="70"/>
        <v>-</v>
      </c>
      <c r="BC41" s="97" t="str">
        <f t="shared" si="71"/>
        <v>-</v>
      </c>
      <c r="BD41" s="131" t="str">
        <f t="shared" si="40"/>
        <v>-</v>
      </c>
      <c r="BE41" s="18"/>
      <c r="BF41" s="107"/>
      <c r="BG41" s="101" t="str">
        <f t="shared" si="41"/>
        <v>-</v>
      </c>
      <c r="BH41" s="97">
        <f t="shared" si="42"/>
        <v>0</v>
      </c>
      <c r="BI41" s="97" t="str">
        <f t="shared" si="43"/>
        <v>-</v>
      </c>
      <c r="BJ41" s="106" t="str">
        <f t="shared" si="44"/>
        <v>-</v>
      </c>
      <c r="BK41" s="89" t="str">
        <f t="shared" si="45"/>
        <v>-</v>
      </c>
      <c r="BL41" s="105" t="str">
        <f t="shared" si="46"/>
        <v>-</v>
      </c>
      <c r="BM41" s="124" t="str">
        <f t="shared" si="54"/>
        <v>-</v>
      </c>
      <c r="BN41" s="111"/>
      <c r="BO41" s="108"/>
      <c r="BP41" s="198">
        <f t="shared" si="50"/>
        <v>5.5</v>
      </c>
      <c r="BQ41" s="122" t="s">
        <v>5</v>
      </c>
      <c r="BR41" s="198">
        <v>6</v>
      </c>
      <c r="BS41" s="199">
        <v>130</v>
      </c>
      <c r="BT41" s="200">
        <f t="shared" si="48"/>
        <v>6</v>
      </c>
      <c r="BU41" s="199">
        <v>130</v>
      </c>
      <c r="BV41" s="200">
        <f t="shared" si="49"/>
        <v>6</v>
      </c>
    </row>
    <row r="42" spans="1:74" ht="15" customHeight="1" x14ac:dyDescent="0.3">
      <c r="A42" s="139">
        <f t="shared" si="72"/>
        <v>35</v>
      </c>
      <c r="B42" s="93"/>
      <c r="C42" s="94"/>
      <c r="D42" s="95"/>
      <c r="E42" s="95"/>
      <c r="F42" s="76"/>
      <c r="G42" s="18" t="s">
        <v>8</v>
      </c>
      <c r="H42" s="96" t="str">
        <f t="shared" si="57"/>
        <v>?</v>
      </c>
      <c r="I42" s="97" t="str">
        <f t="shared" si="22"/>
        <v>-</v>
      </c>
      <c r="J42" s="97" t="str">
        <f t="shared" si="58"/>
        <v>-</v>
      </c>
      <c r="K42" s="131" t="str">
        <f t="shared" si="23"/>
        <v>-</v>
      </c>
      <c r="L42" s="99"/>
      <c r="M42" s="100"/>
      <c r="N42" s="99"/>
      <c r="O42" s="98" t="str">
        <f t="shared" si="59"/>
        <v>-</v>
      </c>
      <c r="P42" s="98">
        <f t="shared" si="60"/>
        <v>0</v>
      </c>
      <c r="Q42" s="101" t="str">
        <f t="shared" si="24"/>
        <v>-</v>
      </c>
      <c r="R42" s="97">
        <f t="shared" si="25"/>
        <v>0</v>
      </c>
      <c r="S42" s="97" t="str">
        <f t="shared" si="26"/>
        <v>-</v>
      </c>
      <c r="U42" s="102">
        <f t="shared" si="61"/>
        <v>30.5</v>
      </c>
      <c r="V42" s="102">
        <f t="shared" si="62"/>
        <v>30.5</v>
      </c>
      <c r="W42" s="102">
        <f t="shared" si="27"/>
        <v>61</v>
      </c>
      <c r="X42" s="103">
        <f t="shared" si="28"/>
        <v>30.5</v>
      </c>
      <c r="Y42" s="104"/>
      <c r="Z42" s="106" t="str">
        <f t="shared" si="53"/>
        <v>-</v>
      </c>
      <c r="AA42" s="89" t="str">
        <f t="shared" si="29"/>
        <v>-</v>
      </c>
      <c r="AB42" s="105" t="str">
        <f t="shared" si="7"/>
        <v>-</v>
      </c>
      <c r="AC42" s="96" t="str">
        <f t="shared" si="63"/>
        <v>-</v>
      </c>
      <c r="AD42" s="97" t="str">
        <f t="shared" si="64"/>
        <v>-</v>
      </c>
      <c r="AE42" s="97" t="str">
        <f t="shared" si="65"/>
        <v>-</v>
      </c>
      <c r="AF42" s="131" t="str">
        <f t="shared" si="30"/>
        <v>-</v>
      </c>
      <c r="AG42" s="18"/>
      <c r="AH42" s="107"/>
      <c r="AI42" s="101" t="str">
        <f t="shared" si="31"/>
        <v>-</v>
      </c>
      <c r="AJ42" s="97">
        <f t="shared" si="55"/>
        <v>0</v>
      </c>
      <c r="AK42" s="97" t="str">
        <f t="shared" si="56"/>
        <v>-</v>
      </c>
      <c r="AL42" s="106" t="str">
        <f t="shared" si="32"/>
        <v>-</v>
      </c>
      <c r="AM42" s="89" t="str">
        <f t="shared" si="33"/>
        <v>-</v>
      </c>
      <c r="AN42" s="105" t="str">
        <f t="shared" si="13"/>
        <v>-</v>
      </c>
      <c r="AO42" s="96" t="str">
        <f t="shared" si="66"/>
        <v>-</v>
      </c>
      <c r="AP42" s="97" t="str">
        <f t="shared" si="67"/>
        <v>-</v>
      </c>
      <c r="AQ42" s="97" t="str">
        <f t="shared" si="68"/>
        <v>-</v>
      </c>
      <c r="AR42" s="131" t="str">
        <f t="shared" si="34"/>
        <v>-</v>
      </c>
      <c r="AS42" s="110"/>
      <c r="AT42" s="107"/>
      <c r="AU42" s="101" t="str">
        <f t="shared" si="35"/>
        <v>-</v>
      </c>
      <c r="AV42" s="97">
        <f t="shared" si="36"/>
        <v>0</v>
      </c>
      <c r="AW42" s="97" t="str">
        <f t="shared" si="37"/>
        <v>-</v>
      </c>
      <c r="AX42" s="106" t="str">
        <f t="shared" si="38"/>
        <v>-</v>
      </c>
      <c r="AY42" s="89" t="str">
        <f t="shared" si="39"/>
        <v>-</v>
      </c>
      <c r="AZ42" s="105" t="str">
        <f t="shared" si="17"/>
        <v>-</v>
      </c>
      <c r="BA42" s="96" t="str">
        <f t="shared" si="69"/>
        <v>-</v>
      </c>
      <c r="BB42" s="97" t="str">
        <f t="shared" si="70"/>
        <v>-</v>
      </c>
      <c r="BC42" s="97" t="str">
        <f t="shared" si="71"/>
        <v>-</v>
      </c>
      <c r="BD42" s="131" t="str">
        <f t="shared" si="40"/>
        <v>-</v>
      </c>
      <c r="BE42" s="18"/>
      <c r="BF42" s="107"/>
      <c r="BG42" s="101" t="str">
        <f t="shared" si="41"/>
        <v>-</v>
      </c>
      <c r="BH42" s="97">
        <f t="shared" si="42"/>
        <v>0</v>
      </c>
      <c r="BI42" s="97" t="str">
        <f t="shared" si="43"/>
        <v>-</v>
      </c>
      <c r="BJ42" s="106" t="str">
        <f t="shared" si="44"/>
        <v>-</v>
      </c>
      <c r="BK42" s="89" t="str">
        <f t="shared" si="45"/>
        <v>-</v>
      </c>
      <c r="BL42" s="105" t="str">
        <f t="shared" si="46"/>
        <v>-</v>
      </c>
      <c r="BM42" s="124" t="str">
        <f t="shared" si="54"/>
        <v>-</v>
      </c>
      <c r="BN42" s="111"/>
      <c r="BO42" s="108"/>
      <c r="BP42" s="198">
        <f t="shared" si="50"/>
        <v>6</v>
      </c>
      <c r="BQ42" s="122" t="s">
        <v>5</v>
      </c>
      <c r="BR42" s="198">
        <v>6.5</v>
      </c>
      <c r="BS42" s="199">
        <v>140</v>
      </c>
      <c r="BT42" s="200">
        <f t="shared" si="48"/>
        <v>6.5</v>
      </c>
      <c r="BU42" s="199">
        <v>140</v>
      </c>
      <c r="BV42" s="200">
        <f t="shared" si="49"/>
        <v>6.5</v>
      </c>
    </row>
    <row r="43" spans="1:74" ht="15" customHeight="1" x14ac:dyDescent="0.3">
      <c r="A43" s="139">
        <f t="shared" si="72"/>
        <v>36</v>
      </c>
      <c r="B43" s="93"/>
      <c r="C43" s="94"/>
      <c r="D43" s="95"/>
      <c r="E43" s="95"/>
      <c r="F43" s="76"/>
      <c r="G43" s="18" t="s">
        <v>8</v>
      </c>
      <c r="H43" s="96" t="str">
        <f t="shared" si="57"/>
        <v>?</v>
      </c>
      <c r="I43" s="97" t="str">
        <f t="shared" si="22"/>
        <v>-</v>
      </c>
      <c r="J43" s="97" t="str">
        <f t="shared" si="58"/>
        <v>-</v>
      </c>
      <c r="K43" s="131" t="str">
        <f t="shared" si="23"/>
        <v>-</v>
      </c>
      <c r="L43" s="99"/>
      <c r="M43" s="100"/>
      <c r="N43" s="99"/>
      <c r="O43" s="98" t="str">
        <f t="shared" si="59"/>
        <v>-</v>
      </c>
      <c r="P43" s="98">
        <f t="shared" si="60"/>
        <v>0</v>
      </c>
      <c r="Q43" s="101" t="str">
        <f t="shared" si="24"/>
        <v>-</v>
      </c>
      <c r="R43" s="97">
        <f t="shared" si="25"/>
        <v>0</v>
      </c>
      <c r="S43" s="97" t="str">
        <f t="shared" si="26"/>
        <v>-</v>
      </c>
      <c r="U43" s="102">
        <f t="shared" si="61"/>
        <v>30.5</v>
      </c>
      <c r="V43" s="102">
        <f t="shared" si="62"/>
        <v>30.5</v>
      </c>
      <c r="W43" s="102">
        <f t="shared" si="27"/>
        <v>61</v>
      </c>
      <c r="X43" s="103">
        <f t="shared" si="28"/>
        <v>30.5</v>
      </c>
      <c r="Y43" s="104"/>
      <c r="Z43" s="106" t="str">
        <f t="shared" si="53"/>
        <v>-</v>
      </c>
      <c r="AA43" s="89" t="str">
        <f t="shared" si="29"/>
        <v>-</v>
      </c>
      <c r="AB43" s="105" t="str">
        <f t="shared" si="7"/>
        <v>-</v>
      </c>
      <c r="AC43" s="96" t="str">
        <f t="shared" si="63"/>
        <v>-</v>
      </c>
      <c r="AD43" s="97" t="str">
        <f t="shared" si="64"/>
        <v>-</v>
      </c>
      <c r="AE43" s="97" t="str">
        <f t="shared" si="65"/>
        <v>-</v>
      </c>
      <c r="AF43" s="131" t="str">
        <f t="shared" si="30"/>
        <v>-</v>
      </c>
      <c r="AG43" s="18"/>
      <c r="AH43" s="107"/>
      <c r="AI43" s="101" t="str">
        <f t="shared" si="31"/>
        <v>-</v>
      </c>
      <c r="AJ43" s="97">
        <f t="shared" si="55"/>
        <v>0</v>
      </c>
      <c r="AK43" s="97" t="str">
        <f t="shared" si="56"/>
        <v>-</v>
      </c>
      <c r="AL43" s="106" t="str">
        <f t="shared" si="32"/>
        <v>-</v>
      </c>
      <c r="AM43" s="89" t="str">
        <f t="shared" si="33"/>
        <v>-</v>
      </c>
      <c r="AN43" s="105" t="str">
        <f t="shared" si="13"/>
        <v>-</v>
      </c>
      <c r="AO43" s="96" t="str">
        <f t="shared" si="66"/>
        <v>-</v>
      </c>
      <c r="AP43" s="97" t="str">
        <f t="shared" si="67"/>
        <v>-</v>
      </c>
      <c r="AQ43" s="97" t="str">
        <f t="shared" si="68"/>
        <v>-</v>
      </c>
      <c r="AR43" s="131" t="str">
        <f t="shared" si="34"/>
        <v>-</v>
      </c>
      <c r="AS43" s="110"/>
      <c r="AT43" s="107"/>
      <c r="AU43" s="101" t="str">
        <f t="shared" si="35"/>
        <v>-</v>
      </c>
      <c r="AV43" s="97">
        <f t="shared" si="36"/>
        <v>0</v>
      </c>
      <c r="AW43" s="97" t="str">
        <f t="shared" si="37"/>
        <v>-</v>
      </c>
      <c r="AX43" s="106" t="str">
        <f t="shared" si="38"/>
        <v>-</v>
      </c>
      <c r="AY43" s="89" t="str">
        <f t="shared" si="39"/>
        <v>-</v>
      </c>
      <c r="AZ43" s="105" t="str">
        <f t="shared" si="17"/>
        <v>-</v>
      </c>
      <c r="BA43" s="96" t="str">
        <f t="shared" si="69"/>
        <v>-</v>
      </c>
      <c r="BB43" s="97" t="str">
        <f t="shared" si="70"/>
        <v>-</v>
      </c>
      <c r="BC43" s="97" t="str">
        <f t="shared" si="71"/>
        <v>-</v>
      </c>
      <c r="BD43" s="131" t="str">
        <f t="shared" si="40"/>
        <v>-</v>
      </c>
      <c r="BE43" s="18"/>
      <c r="BF43" s="107"/>
      <c r="BG43" s="101" t="str">
        <f t="shared" si="41"/>
        <v>-</v>
      </c>
      <c r="BH43" s="97">
        <f t="shared" si="42"/>
        <v>0</v>
      </c>
      <c r="BI43" s="97" t="str">
        <f t="shared" si="43"/>
        <v>-</v>
      </c>
      <c r="BJ43" s="106" t="str">
        <f t="shared" si="44"/>
        <v>-</v>
      </c>
      <c r="BK43" s="89" t="str">
        <f t="shared" si="45"/>
        <v>-</v>
      </c>
      <c r="BL43" s="105" t="str">
        <f t="shared" si="46"/>
        <v>-</v>
      </c>
      <c r="BM43" s="124" t="str">
        <f t="shared" si="54"/>
        <v>-</v>
      </c>
      <c r="BN43" s="111"/>
      <c r="BO43" s="108"/>
      <c r="BP43" s="198">
        <f t="shared" si="50"/>
        <v>6.5</v>
      </c>
      <c r="BQ43" s="122" t="s">
        <v>5</v>
      </c>
      <c r="BR43" s="198">
        <v>7</v>
      </c>
      <c r="BS43" s="199">
        <v>150</v>
      </c>
      <c r="BT43" s="200">
        <f t="shared" si="48"/>
        <v>7</v>
      </c>
      <c r="BU43" s="199">
        <v>150</v>
      </c>
      <c r="BV43" s="200">
        <f t="shared" si="49"/>
        <v>7</v>
      </c>
    </row>
    <row r="44" spans="1:74" ht="15" customHeight="1" x14ac:dyDescent="0.3">
      <c r="A44" s="139">
        <f t="shared" si="72"/>
        <v>37</v>
      </c>
      <c r="B44" s="93"/>
      <c r="C44" s="94"/>
      <c r="D44" s="95"/>
      <c r="E44" s="95"/>
      <c r="F44" s="76"/>
      <c r="G44" s="18" t="s">
        <v>8</v>
      </c>
      <c r="H44" s="96" t="str">
        <f t="shared" si="57"/>
        <v>?</v>
      </c>
      <c r="I44" s="97" t="str">
        <f t="shared" si="22"/>
        <v>-</v>
      </c>
      <c r="J44" s="97" t="str">
        <f t="shared" si="58"/>
        <v>-</v>
      </c>
      <c r="K44" s="131" t="str">
        <f t="shared" si="23"/>
        <v>-</v>
      </c>
      <c r="L44" s="99"/>
      <c r="M44" s="100"/>
      <c r="N44" s="99"/>
      <c r="O44" s="98" t="str">
        <f t="shared" si="59"/>
        <v>-</v>
      </c>
      <c r="P44" s="98">
        <f t="shared" si="60"/>
        <v>0</v>
      </c>
      <c r="Q44" s="101" t="str">
        <f t="shared" si="24"/>
        <v>-</v>
      </c>
      <c r="R44" s="97">
        <f t="shared" si="25"/>
        <v>0</v>
      </c>
      <c r="S44" s="97" t="str">
        <f t="shared" si="26"/>
        <v>-</v>
      </c>
      <c r="U44" s="102">
        <f t="shared" si="61"/>
        <v>30.5</v>
      </c>
      <c r="V44" s="102">
        <f t="shared" si="62"/>
        <v>30.5</v>
      </c>
      <c r="W44" s="102">
        <f t="shared" si="27"/>
        <v>61</v>
      </c>
      <c r="X44" s="103">
        <f t="shared" si="28"/>
        <v>30.5</v>
      </c>
      <c r="Y44" s="104"/>
      <c r="Z44" s="106" t="str">
        <f t="shared" si="53"/>
        <v>-</v>
      </c>
      <c r="AA44" s="89" t="str">
        <f t="shared" si="29"/>
        <v>-</v>
      </c>
      <c r="AB44" s="105" t="str">
        <f t="shared" si="7"/>
        <v>-</v>
      </c>
      <c r="AC44" s="96" t="str">
        <f t="shared" si="63"/>
        <v>-</v>
      </c>
      <c r="AD44" s="97" t="str">
        <f t="shared" si="64"/>
        <v>-</v>
      </c>
      <c r="AE44" s="97" t="str">
        <f t="shared" si="65"/>
        <v>-</v>
      </c>
      <c r="AF44" s="131" t="str">
        <f t="shared" si="30"/>
        <v>-</v>
      </c>
      <c r="AG44" s="18"/>
      <c r="AH44" s="107"/>
      <c r="AI44" s="101" t="str">
        <f t="shared" si="31"/>
        <v>-</v>
      </c>
      <c r="AJ44" s="97">
        <f t="shared" si="55"/>
        <v>0</v>
      </c>
      <c r="AK44" s="97" t="str">
        <f t="shared" si="56"/>
        <v>-</v>
      </c>
      <c r="AL44" s="106" t="str">
        <f t="shared" si="32"/>
        <v>-</v>
      </c>
      <c r="AM44" s="89" t="str">
        <f t="shared" si="33"/>
        <v>-</v>
      </c>
      <c r="AN44" s="105" t="str">
        <f t="shared" si="13"/>
        <v>-</v>
      </c>
      <c r="AO44" s="96" t="str">
        <f t="shared" si="66"/>
        <v>-</v>
      </c>
      <c r="AP44" s="97" t="str">
        <f t="shared" si="67"/>
        <v>-</v>
      </c>
      <c r="AQ44" s="97" t="str">
        <f t="shared" si="68"/>
        <v>-</v>
      </c>
      <c r="AR44" s="131" t="str">
        <f t="shared" si="34"/>
        <v>-</v>
      </c>
      <c r="AS44" s="110"/>
      <c r="AT44" s="107"/>
      <c r="AU44" s="101" t="str">
        <f t="shared" si="35"/>
        <v>-</v>
      </c>
      <c r="AV44" s="97">
        <f t="shared" si="36"/>
        <v>0</v>
      </c>
      <c r="AW44" s="97" t="str">
        <f t="shared" si="37"/>
        <v>-</v>
      </c>
      <c r="AX44" s="106" t="str">
        <f t="shared" si="38"/>
        <v>-</v>
      </c>
      <c r="AY44" s="89" t="str">
        <f t="shared" si="39"/>
        <v>-</v>
      </c>
      <c r="AZ44" s="105" t="str">
        <f t="shared" si="17"/>
        <v>-</v>
      </c>
      <c r="BA44" s="96" t="str">
        <f t="shared" si="69"/>
        <v>-</v>
      </c>
      <c r="BB44" s="97" t="str">
        <f t="shared" si="70"/>
        <v>-</v>
      </c>
      <c r="BC44" s="97" t="str">
        <f t="shared" si="71"/>
        <v>-</v>
      </c>
      <c r="BD44" s="131" t="str">
        <f t="shared" si="40"/>
        <v>-</v>
      </c>
      <c r="BE44" s="18"/>
      <c r="BF44" s="107"/>
      <c r="BG44" s="101" t="str">
        <f t="shared" si="41"/>
        <v>-</v>
      </c>
      <c r="BH44" s="97">
        <f t="shared" si="42"/>
        <v>0</v>
      </c>
      <c r="BI44" s="97" t="str">
        <f t="shared" si="43"/>
        <v>-</v>
      </c>
      <c r="BJ44" s="106" t="str">
        <f t="shared" si="44"/>
        <v>-</v>
      </c>
      <c r="BK44" s="89" t="str">
        <f t="shared" si="45"/>
        <v>-</v>
      </c>
      <c r="BL44" s="105" t="str">
        <f t="shared" si="46"/>
        <v>-</v>
      </c>
      <c r="BM44" s="124" t="str">
        <f t="shared" si="54"/>
        <v>-</v>
      </c>
      <c r="BN44" s="111"/>
      <c r="BO44" s="108"/>
      <c r="BP44" s="198">
        <f t="shared" si="50"/>
        <v>7</v>
      </c>
      <c r="BQ44" s="122" t="s">
        <v>5</v>
      </c>
      <c r="BR44" s="198">
        <v>8</v>
      </c>
      <c r="BS44" s="199">
        <v>160</v>
      </c>
      <c r="BT44" s="200">
        <f t="shared" si="48"/>
        <v>8</v>
      </c>
      <c r="BU44" s="199">
        <v>160</v>
      </c>
      <c r="BV44" s="200">
        <f t="shared" si="49"/>
        <v>8</v>
      </c>
    </row>
    <row r="45" spans="1:74" ht="15" customHeight="1" x14ac:dyDescent="0.3">
      <c r="A45" s="139">
        <f t="shared" si="72"/>
        <v>38</v>
      </c>
      <c r="B45" s="93"/>
      <c r="C45" s="94"/>
      <c r="D45" s="95"/>
      <c r="E45" s="95"/>
      <c r="F45" s="76"/>
      <c r="G45" s="18" t="s">
        <v>8</v>
      </c>
      <c r="H45" s="96" t="str">
        <f t="shared" si="57"/>
        <v>?</v>
      </c>
      <c r="I45" s="97" t="str">
        <f t="shared" si="22"/>
        <v>-</v>
      </c>
      <c r="J45" s="97" t="str">
        <f t="shared" si="58"/>
        <v>-</v>
      </c>
      <c r="K45" s="131" t="str">
        <f t="shared" si="23"/>
        <v>-</v>
      </c>
      <c r="L45" s="99"/>
      <c r="M45" s="100"/>
      <c r="N45" s="99"/>
      <c r="O45" s="98" t="str">
        <f t="shared" si="59"/>
        <v>-</v>
      </c>
      <c r="P45" s="98">
        <f t="shared" si="60"/>
        <v>0</v>
      </c>
      <c r="Q45" s="101" t="str">
        <f t="shared" si="24"/>
        <v>-</v>
      </c>
      <c r="R45" s="97">
        <f t="shared" si="25"/>
        <v>0</v>
      </c>
      <c r="S45" s="97" t="str">
        <f t="shared" si="26"/>
        <v>-</v>
      </c>
      <c r="U45" s="102">
        <f t="shared" si="61"/>
        <v>30.5</v>
      </c>
      <c r="V45" s="102">
        <f t="shared" si="62"/>
        <v>30.5</v>
      </c>
      <c r="W45" s="102">
        <f t="shared" si="27"/>
        <v>61</v>
      </c>
      <c r="X45" s="103">
        <f t="shared" si="28"/>
        <v>30.5</v>
      </c>
      <c r="Y45" s="104"/>
      <c r="Z45" s="106" t="str">
        <f t="shared" si="53"/>
        <v>-</v>
      </c>
      <c r="AA45" s="89" t="str">
        <f t="shared" si="29"/>
        <v>-</v>
      </c>
      <c r="AB45" s="105" t="str">
        <f t="shared" si="7"/>
        <v>-</v>
      </c>
      <c r="AC45" s="96" t="str">
        <f t="shared" si="63"/>
        <v>-</v>
      </c>
      <c r="AD45" s="97" t="str">
        <f t="shared" si="64"/>
        <v>-</v>
      </c>
      <c r="AE45" s="97" t="str">
        <f t="shared" si="65"/>
        <v>-</v>
      </c>
      <c r="AF45" s="131" t="str">
        <f t="shared" si="30"/>
        <v>-</v>
      </c>
      <c r="AG45" s="18"/>
      <c r="AH45" s="107"/>
      <c r="AI45" s="101" t="str">
        <f t="shared" si="31"/>
        <v>-</v>
      </c>
      <c r="AJ45" s="97">
        <f t="shared" si="55"/>
        <v>0</v>
      </c>
      <c r="AK45" s="97" t="str">
        <f t="shared" si="56"/>
        <v>-</v>
      </c>
      <c r="AL45" s="106" t="str">
        <f t="shared" si="32"/>
        <v>-</v>
      </c>
      <c r="AM45" s="89" t="str">
        <f t="shared" si="33"/>
        <v>-</v>
      </c>
      <c r="AN45" s="105" t="str">
        <f t="shared" si="13"/>
        <v>-</v>
      </c>
      <c r="AO45" s="96" t="str">
        <f t="shared" si="66"/>
        <v>-</v>
      </c>
      <c r="AP45" s="97" t="str">
        <f t="shared" si="67"/>
        <v>-</v>
      </c>
      <c r="AQ45" s="97" t="str">
        <f t="shared" si="68"/>
        <v>-</v>
      </c>
      <c r="AR45" s="131" t="str">
        <f t="shared" si="34"/>
        <v>-</v>
      </c>
      <c r="AS45" s="110"/>
      <c r="AT45" s="107"/>
      <c r="AU45" s="101" t="str">
        <f t="shared" si="35"/>
        <v>-</v>
      </c>
      <c r="AV45" s="97">
        <f t="shared" si="36"/>
        <v>0</v>
      </c>
      <c r="AW45" s="97" t="str">
        <f t="shared" si="37"/>
        <v>-</v>
      </c>
      <c r="AX45" s="106" t="str">
        <f t="shared" si="38"/>
        <v>-</v>
      </c>
      <c r="AY45" s="89" t="str">
        <f t="shared" si="39"/>
        <v>-</v>
      </c>
      <c r="AZ45" s="105" t="str">
        <f t="shared" si="17"/>
        <v>-</v>
      </c>
      <c r="BA45" s="96" t="str">
        <f t="shared" si="69"/>
        <v>-</v>
      </c>
      <c r="BB45" s="97" t="str">
        <f t="shared" si="70"/>
        <v>-</v>
      </c>
      <c r="BC45" s="97" t="str">
        <f t="shared" si="71"/>
        <v>-</v>
      </c>
      <c r="BD45" s="131" t="str">
        <f t="shared" si="40"/>
        <v>-</v>
      </c>
      <c r="BE45" s="18"/>
      <c r="BF45" s="107"/>
      <c r="BG45" s="101" t="str">
        <f t="shared" si="41"/>
        <v>-</v>
      </c>
      <c r="BH45" s="97">
        <f t="shared" si="42"/>
        <v>0</v>
      </c>
      <c r="BI45" s="97" t="str">
        <f t="shared" si="43"/>
        <v>-</v>
      </c>
      <c r="BJ45" s="106" t="str">
        <f t="shared" si="44"/>
        <v>-</v>
      </c>
      <c r="BK45" s="89" t="str">
        <f t="shared" si="45"/>
        <v>-</v>
      </c>
      <c r="BL45" s="105" t="str">
        <f t="shared" si="46"/>
        <v>-</v>
      </c>
      <c r="BM45" s="124" t="str">
        <f t="shared" si="54"/>
        <v>-</v>
      </c>
      <c r="BN45" s="111"/>
      <c r="BO45" s="108"/>
      <c r="BP45" s="198">
        <f t="shared" si="50"/>
        <v>8</v>
      </c>
      <c r="BQ45" s="122" t="s">
        <v>5</v>
      </c>
      <c r="BR45" s="198">
        <v>9</v>
      </c>
      <c r="BS45" s="199">
        <v>170</v>
      </c>
      <c r="BT45" s="200">
        <f t="shared" si="48"/>
        <v>9</v>
      </c>
      <c r="BU45" s="199">
        <v>170</v>
      </c>
      <c r="BV45" s="200">
        <f t="shared" si="49"/>
        <v>9</v>
      </c>
    </row>
    <row r="46" spans="1:74" ht="15" customHeight="1" x14ac:dyDescent="0.3">
      <c r="A46" s="139">
        <f t="shared" si="72"/>
        <v>39</v>
      </c>
      <c r="B46" s="93"/>
      <c r="C46" s="94"/>
      <c r="D46" s="95"/>
      <c r="E46" s="95"/>
      <c r="F46" s="76"/>
      <c r="G46" s="18" t="s">
        <v>8</v>
      </c>
      <c r="H46" s="96" t="str">
        <f t="shared" si="57"/>
        <v>?</v>
      </c>
      <c r="I46" s="97" t="str">
        <f t="shared" si="22"/>
        <v>-</v>
      </c>
      <c r="J46" s="97" t="str">
        <f t="shared" si="58"/>
        <v>-</v>
      </c>
      <c r="K46" s="131" t="str">
        <f t="shared" si="23"/>
        <v>-</v>
      </c>
      <c r="L46" s="99"/>
      <c r="M46" s="100"/>
      <c r="N46" s="99"/>
      <c r="O46" s="98" t="str">
        <f t="shared" si="59"/>
        <v>-</v>
      </c>
      <c r="P46" s="98">
        <f t="shared" si="60"/>
        <v>0</v>
      </c>
      <c r="Q46" s="101" t="str">
        <f t="shared" si="24"/>
        <v>-</v>
      </c>
      <c r="R46" s="97">
        <f t="shared" si="25"/>
        <v>0</v>
      </c>
      <c r="S46" s="97" t="str">
        <f t="shared" si="26"/>
        <v>-</v>
      </c>
      <c r="U46" s="102">
        <f t="shared" si="61"/>
        <v>30.5</v>
      </c>
      <c r="V46" s="102">
        <f t="shared" si="62"/>
        <v>30.5</v>
      </c>
      <c r="W46" s="102">
        <f t="shared" si="27"/>
        <v>61</v>
      </c>
      <c r="X46" s="103">
        <f t="shared" si="28"/>
        <v>30.5</v>
      </c>
      <c r="Y46" s="104"/>
      <c r="Z46" s="106" t="str">
        <f t="shared" si="53"/>
        <v>-</v>
      </c>
      <c r="AA46" s="89" t="str">
        <f t="shared" si="29"/>
        <v>-</v>
      </c>
      <c r="AB46" s="105" t="str">
        <f t="shared" si="7"/>
        <v>-</v>
      </c>
      <c r="AC46" s="96" t="str">
        <f t="shared" si="63"/>
        <v>-</v>
      </c>
      <c r="AD46" s="97" t="str">
        <f t="shared" si="64"/>
        <v>-</v>
      </c>
      <c r="AE46" s="97" t="str">
        <f t="shared" si="65"/>
        <v>-</v>
      </c>
      <c r="AF46" s="131" t="str">
        <f t="shared" si="30"/>
        <v>-</v>
      </c>
      <c r="AG46" s="18"/>
      <c r="AH46" s="107"/>
      <c r="AI46" s="101" t="str">
        <f t="shared" si="31"/>
        <v>-</v>
      </c>
      <c r="AJ46" s="97">
        <f t="shared" si="55"/>
        <v>0</v>
      </c>
      <c r="AK46" s="97" t="str">
        <f t="shared" si="56"/>
        <v>-</v>
      </c>
      <c r="AL46" s="106" t="str">
        <f t="shared" si="32"/>
        <v>-</v>
      </c>
      <c r="AM46" s="89" t="str">
        <f t="shared" si="33"/>
        <v>-</v>
      </c>
      <c r="AN46" s="105" t="str">
        <f t="shared" si="13"/>
        <v>-</v>
      </c>
      <c r="AO46" s="96" t="str">
        <f t="shared" si="66"/>
        <v>-</v>
      </c>
      <c r="AP46" s="97" t="str">
        <f t="shared" si="67"/>
        <v>-</v>
      </c>
      <c r="AQ46" s="97" t="str">
        <f t="shared" si="68"/>
        <v>-</v>
      </c>
      <c r="AR46" s="131" t="str">
        <f t="shared" si="34"/>
        <v>-</v>
      </c>
      <c r="AS46" s="110"/>
      <c r="AT46" s="107"/>
      <c r="AU46" s="101" t="str">
        <f t="shared" si="35"/>
        <v>-</v>
      </c>
      <c r="AV46" s="97">
        <f t="shared" si="36"/>
        <v>0</v>
      </c>
      <c r="AW46" s="97" t="str">
        <f t="shared" si="37"/>
        <v>-</v>
      </c>
      <c r="AX46" s="106" t="str">
        <f t="shared" si="38"/>
        <v>-</v>
      </c>
      <c r="AY46" s="89" t="str">
        <f t="shared" si="39"/>
        <v>-</v>
      </c>
      <c r="AZ46" s="105" t="str">
        <f t="shared" si="17"/>
        <v>-</v>
      </c>
      <c r="BA46" s="96" t="str">
        <f t="shared" si="69"/>
        <v>-</v>
      </c>
      <c r="BB46" s="97" t="str">
        <f t="shared" si="70"/>
        <v>-</v>
      </c>
      <c r="BC46" s="97" t="str">
        <f t="shared" si="71"/>
        <v>-</v>
      </c>
      <c r="BD46" s="131" t="str">
        <f t="shared" si="40"/>
        <v>-</v>
      </c>
      <c r="BE46" s="18"/>
      <c r="BF46" s="107"/>
      <c r="BG46" s="101" t="str">
        <f t="shared" si="41"/>
        <v>-</v>
      </c>
      <c r="BH46" s="97">
        <f t="shared" si="42"/>
        <v>0</v>
      </c>
      <c r="BI46" s="97" t="str">
        <f t="shared" si="43"/>
        <v>-</v>
      </c>
      <c r="BJ46" s="106" t="str">
        <f t="shared" si="44"/>
        <v>-</v>
      </c>
      <c r="BK46" s="89" t="str">
        <f t="shared" si="45"/>
        <v>-</v>
      </c>
      <c r="BL46" s="105" t="str">
        <f t="shared" si="46"/>
        <v>-</v>
      </c>
      <c r="BM46" s="124" t="str">
        <f t="shared" si="54"/>
        <v>-</v>
      </c>
      <c r="BN46" s="111"/>
      <c r="BO46" s="108"/>
      <c r="BP46" s="198">
        <f t="shared" si="50"/>
        <v>9</v>
      </c>
      <c r="BQ46" s="122" t="s">
        <v>5</v>
      </c>
      <c r="BR46" s="198">
        <v>10</v>
      </c>
      <c r="BS46" s="199">
        <v>180</v>
      </c>
      <c r="BT46" s="200">
        <f t="shared" si="48"/>
        <v>10</v>
      </c>
      <c r="BU46" s="199">
        <v>180</v>
      </c>
      <c r="BV46" s="200">
        <f t="shared" si="49"/>
        <v>10</v>
      </c>
    </row>
    <row r="47" spans="1:74" ht="15" customHeight="1" x14ac:dyDescent="0.3">
      <c r="A47" s="139">
        <f t="shared" si="72"/>
        <v>40</v>
      </c>
      <c r="B47" s="93"/>
      <c r="C47" s="94"/>
      <c r="D47" s="95"/>
      <c r="E47" s="95"/>
      <c r="F47" s="76"/>
      <c r="G47" s="18" t="s">
        <v>8</v>
      </c>
      <c r="H47" s="96" t="str">
        <f t="shared" si="57"/>
        <v>?</v>
      </c>
      <c r="I47" s="97" t="str">
        <f t="shared" si="22"/>
        <v>-</v>
      </c>
      <c r="J47" s="97" t="str">
        <f t="shared" si="58"/>
        <v>-</v>
      </c>
      <c r="K47" s="131" t="str">
        <f t="shared" si="23"/>
        <v>-</v>
      </c>
      <c r="L47" s="99"/>
      <c r="M47" s="100"/>
      <c r="N47" s="99"/>
      <c r="O47" s="98" t="str">
        <f t="shared" si="59"/>
        <v>-</v>
      </c>
      <c r="P47" s="98">
        <f t="shared" si="60"/>
        <v>0</v>
      </c>
      <c r="Q47" s="101" t="str">
        <f t="shared" si="24"/>
        <v>-</v>
      </c>
      <c r="R47" s="97">
        <f t="shared" si="25"/>
        <v>0</v>
      </c>
      <c r="S47" s="97" t="str">
        <f t="shared" si="26"/>
        <v>-</v>
      </c>
      <c r="U47" s="102">
        <f t="shared" si="61"/>
        <v>30.5</v>
      </c>
      <c r="V47" s="102">
        <f t="shared" si="62"/>
        <v>30.5</v>
      </c>
      <c r="W47" s="102">
        <f t="shared" si="27"/>
        <v>61</v>
      </c>
      <c r="X47" s="103">
        <f t="shared" si="28"/>
        <v>30.5</v>
      </c>
      <c r="Y47" s="104"/>
      <c r="Z47" s="106" t="str">
        <f t="shared" si="53"/>
        <v>-</v>
      </c>
      <c r="AA47" s="89" t="str">
        <f t="shared" si="29"/>
        <v>-</v>
      </c>
      <c r="AB47" s="105" t="str">
        <f t="shared" si="7"/>
        <v>-</v>
      </c>
      <c r="AC47" s="96" t="str">
        <f t="shared" si="63"/>
        <v>-</v>
      </c>
      <c r="AD47" s="97" t="str">
        <f t="shared" si="64"/>
        <v>-</v>
      </c>
      <c r="AE47" s="97" t="str">
        <f t="shared" si="65"/>
        <v>-</v>
      </c>
      <c r="AF47" s="131" t="str">
        <f t="shared" si="30"/>
        <v>-</v>
      </c>
      <c r="AG47" s="18"/>
      <c r="AH47" s="107"/>
      <c r="AI47" s="101" t="str">
        <f t="shared" si="31"/>
        <v>-</v>
      </c>
      <c r="AJ47" s="97">
        <f t="shared" si="55"/>
        <v>0</v>
      </c>
      <c r="AK47" s="97" t="str">
        <f t="shared" si="56"/>
        <v>-</v>
      </c>
      <c r="AL47" s="106" t="str">
        <f t="shared" si="32"/>
        <v>-</v>
      </c>
      <c r="AM47" s="89" t="str">
        <f t="shared" si="33"/>
        <v>-</v>
      </c>
      <c r="AN47" s="105" t="str">
        <f t="shared" si="13"/>
        <v>-</v>
      </c>
      <c r="AO47" s="96" t="str">
        <f t="shared" si="66"/>
        <v>-</v>
      </c>
      <c r="AP47" s="97" t="str">
        <f t="shared" si="67"/>
        <v>-</v>
      </c>
      <c r="AQ47" s="97" t="str">
        <f t="shared" si="68"/>
        <v>-</v>
      </c>
      <c r="AR47" s="131" t="str">
        <f t="shared" si="34"/>
        <v>-</v>
      </c>
      <c r="AS47" s="110"/>
      <c r="AT47" s="107"/>
      <c r="AU47" s="101" t="str">
        <f t="shared" si="35"/>
        <v>-</v>
      </c>
      <c r="AV47" s="97">
        <f t="shared" si="36"/>
        <v>0</v>
      </c>
      <c r="AW47" s="97" t="str">
        <f t="shared" si="37"/>
        <v>-</v>
      </c>
      <c r="AX47" s="106" t="str">
        <f t="shared" si="38"/>
        <v>-</v>
      </c>
      <c r="AY47" s="89" t="str">
        <f t="shared" si="39"/>
        <v>-</v>
      </c>
      <c r="AZ47" s="105" t="str">
        <f t="shared" si="17"/>
        <v>-</v>
      </c>
      <c r="BA47" s="96" t="str">
        <f t="shared" si="69"/>
        <v>-</v>
      </c>
      <c r="BB47" s="97" t="str">
        <f t="shared" si="70"/>
        <v>-</v>
      </c>
      <c r="BC47" s="97" t="str">
        <f t="shared" si="71"/>
        <v>-</v>
      </c>
      <c r="BD47" s="131" t="str">
        <f t="shared" si="40"/>
        <v>-</v>
      </c>
      <c r="BE47" s="18"/>
      <c r="BF47" s="107"/>
      <c r="BG47" s="101" t="str">
        <f t="shared" si="41"/>
        <v>-</v>
      </c>
      <c r="BH47" s="97">
        <f t="shared" si="42"/>
        <v>0</v>
      </c>
      <c r="BI47" s="97" t="str">
        <f t="shared" si="43"/>
        <v>-</v>
      </c>
      <c r="BJ47" s="106" t="str">
        <f t="shared" si="44"/>
        <v>-</v>
      </c>
      <c r="BK47" s="89" t="str">
        <f t="shared" si="45"/>
        <v>-</v>
      </c>
      <c r="BL47" s="105" t="str">
        <f t="shared" si="46"/>
        <v>-</v>
      </c>
      <c r="BM47" s="124" t="str">
        <f t="shared" si="54"/>
        <v>-</v>
      </c>
      <c r="BN47" s="111"/>
      <c r="BO47" s="108"/>
      <c r="BP47" s="198">
        <f t="shared" si="50"/>
        <v>10</v>
      </c>
      <c r="BQ47" s="122" t="s">
        <v>5</v>
      </c>
      <c r="BR47" s="198">
        <v>11</v>
      </c>
      <c r="BS47" s="199">
        <v>200</v>
      </c>
      <c r="BT47" s="200">
        <f t="shared" si="48"/>
        <v>11</v>
      </c>
      <c r="BU47" s="199">
        <v>200</v>
      </c>
      <c r="BV47" s="200">
        <f t="shared" si="49"/>
        <v>11</v>
      </c>
    </row>
    <row r="48" spans="1:74" ht="15" customHeight="1" x14ac:dyDescent="0.3">
      <c r="A48" s="139">
        <f t="shared" si="72"/>
        <v>41</v>
      </c>
      <c r="B48" s="93"/>
      <c r="C48" s="94"/>
      <c r="D48" s="95"/>
      <c r="E48" s="95"/>
      <c r="F48" s="76"/>
      <c r="G48" s="18" t="s">
        <v>8</v>
      </c>
      <c r="H48" s="96" t="str">
        <f t="shared" si="57"/>
        <v>?</v>
      </c>
      <c r="I48" s="97" t="str">
        <f t="shared" si="22"/>
        <v>-</v>
      </c>
      <c r="J48" s="97" t="str">
        <f t="shared" si="58"/>
        <v>-</v>
      </c>
      <c r="K48" s="131" t="str">
        <f t="shared" si="23"/>
        <v>-</v>
      </c>
      <c r="L48" s="99"/>
      <c r="M48" s="100"/>
      <c r="N48" s="99"/>
      <c r="O48" s="98" t="str">
        <f t="shared" si="59"/>
        <v>-</v>
      </c>
      <c r="P48" s="98">
        <f t="shared" si="60"/>
        <v>0</v>
      </c>
      <c r="Q48" s="101" t="str">
        <f t="shared" si="24"/>
        <v>-</v>
      </c>
      <c r="R48" s="97">
        <f t="shared" si="25"/>
        <v>0</v>
      </c>
      <c r="S48" s="97" t="str">
        <f t="shared" si="26"/>
        <v>-</v>
      </c>
      <c r="U48" s="102">
        <f t="shared" si="61"/>
        <v>30.5</v>
      </c>
      <c r="V48" s="102">
        <f t="shared" si="62"/>
        <v>30.5</v>
      </c>
      <c r="W48" s="102">
        <f t="shared" si="27"/>
        <v>61</v>
      </c>
      <c r="X48" s="103">
        <f t="shared" si="28"/>
        <v>30.5</v>
      </c>
      <c r="Y48" s="104"/>
      <c r="Z48" s="106" t="str">
        <f t="shared" si="53"/>
        <v>-</v>
      </c>
      <c r="AA48" s="89" t="str">
        <f t="shared" si="29"/>
        <v>-</v>
      </c>
      <c r="AB48" s="105" t="str">
        <f t="shared" si="7"/>
        <v>-</v>
      </c>
      <c r="AC48" s="96" t="str">
        <f t="shared" si="63"/>
        <v>-</v>
      </c>
      <c r="AD48" s="97" t="str">
        <f t="shared" si="64"/>
        <v>-</v>
      </c>
      <c r="AE48" s="97" t="str">
        <f t="shared" si="65"/>
        <v>-</v>
      </c>
      <c r="AF48" s="131" t="str">
        <f t="shared" si="30"/>
        <v>-</v>
      </c>
      <c r="AG48" s="18"/>
      <c r="AH48" s="107"/>
      <c r="AI48" s="101" t="str">
        <f t="shared" si="31"/>
        <v>-</v>
      </c>
      <c r="AJ48" s="97">
        <f t="shared" si="55"/>
        <v>0</v>
      </c>
      <c r="AK48" s="97" t="str">
        <f t="shared" si="56"/>
        <v>-</v>
      </c>
      <c r="AL48" s="106" t="str">
        <f t="shared" si="32"/>
        <v>-</v>
      </c>
      <c r="AM48" s="89" t="str">
        <f t="shared" si="33"/>
        <v>-</v>
      </c>
      <c r="AN48" s="105" t="str">
        <f t="shared" si="13"/>
        <v>-</v>
      </c>
      <c r="AO48" s="96" t="str">
        <f t="shared" si="66"/>
        <v>-</v>
      </c>
      <c r="AP48" s="97" t="str">
        <f t="shared" si="67"/>
        <v>-</v>
      </c>
      <c r="AQ48" s="97" t="str">
        <f t="shared" si="68"/>
        <v>-</v>
      </c>
      <c r="AR48" s="131" t="str">
        <f t="shared" si="34"/>
        <v>-</v>
      </c>
      <c r="AS48" s="110"/>
      <c r="AT48" s="107"/>
      <c r="AU48" s="101" t="str">
        <f t="shared" si="35"/>
        <v>-</v>
      </c>
      <c r="AV48" s="97">
        <f t="shared" si="36"/>
        <v>0</v>
      </c>
      <c r="AW48" s="97" t="str">
        <f t="shared" si="37"/>
        <v>-</v>
      </c>
      <c r="AX48" s="106" t="str">
        <f t="shared" si="38"/>
        <v>-</v>
      </c>
      <c r="AY48" s="89" t="str">
        <f t="shared" si="39"/>
        <v>-</v>
      </c>
      <c r="AZ48" s="105" t="str">
        <f t="shared" si="17"/>
        <v>-</v>
      </c>
      <c r="BA48" s="96" t="str">
        <f t="shared" si="69"/>
        <v>-</v>
      </c>
      <c r="BB48" s="97" t="str">
        <f t="shared" si="70"/>
        <v>-</v>
      </c>
      <c r="BC48" s="97" t="str">
        <f t="shared" si="71"/>
        <v>-</v>
      </c>
      <c r="BD48" s="131" t="str">
        <f t="shared" si="40"/>
        <v>-</v>
      </c>
      <c r="BE48" s="18"/>
      <c r="BF48" s="107"/>
      <c r="BG48" s="101" t="str">
        <f t="shared" si="41"/>
        <v>-</v>
      </c>
      <c r="BH48" s="97">
        <f t="shared" si="42"/>
        <v>0</v>
      </c>
      <c r="BI48" s="97" t="str">
        <f t="shared" si="43"/>
        <v>-</v>
      </c>
      <c r="BJ48" s="106" t="str">
        <f t="shared" si="44"/>
        <v>-</v>
      </c>
      <c r="BK48" s="89" t="str">
        <f t="shared" si="45"/>
        <v>-</v>
      </c>
      <c r="BL48" s="105" t="str">
        <f t="shared" si="46"/>
        <v>-</v>
      </c>
      <c r="BM48" s="124" t="str">
        <f t="shared" si="54"/>
        <v>-</v>
      </c>
      <c r="BN48" s="111"/>
      <c r="BO48" s="108"/>
      <c r="BP48" s="198">
        <f t="shared" si="50"/>
        <v>11</v>
      </c>
      <c r="BQ48" s="122" t="s">
        <v>5</v>
      </c>
      <c r="BR48" s="198">
        <v>13</v>
      </c>
      <c r="BS48" s="199">
        <v>220</v>
      </c>
      <c r="BT48" s="200">
        <f t="shared" si="48"/>
        <v>13</v>
      </c>
      <c r="BU48" s="199">
        <v>220</v>
      </c>
      <c r="BV48" s="200">
        <f t="shared" si="49"/>
        <v>13</v>
      </c>
    </row>
    <row r="49" spans="1:74" ht="15" customHeight="1" x14ac:dyDescent="0.3">
      <c r="A49" s="139">
        <f t="shared" si="72"/>
        <v>42</v>
      </c>
      <c r="B49" s="93"/>
      <c r="C49" s="94"/>
      <c r="D49" s="95"/>
      <c r="E49" s="95"/>
      <c r="F49" s="76"/>
      <c r="G49" s="18" t="s">
        <v>8</v>
      </c>
      <c r="H49" s="96" t="str">
        <f t="shared" si="57"/>
        <v>?</v>
      </c>
      <c r="I49" s="97" t="str">
        <f t="shared" si="22"/>
        <v>-</v>
      </c>
      <c r="J49" s="97" t="str">
        <f t="shared" si="58"/>
        <v>-</v>
      </c>
      <c r="K49" s="131" t="str">
        <f t="shared" si="23"/>
        <v>-</v>
      </c>
      <c r="L49" s="99"/>
      <c r="M49" s="100"/>
      <c r="N49" s="99"/>
      <c r="O49" s="98" t="str">
        <f t="shared" si="59"/>
        <v>-</v>
      </c>
      <c r="P49" s="98">
        <f t="shared" si="60"/>
        <v>0</v>
      </c>
      <c r="Q49" s="101" t="str">
        <f t="shared" si="24"/>
        <v>-</v>
      </c>
      <c r="R49" s="97">
        <f t="shared" si="25"/>
        <v>0</v>
      </c>
      <c r="S49" s="97" t="str">
        <f t="shared" si="26"/>
        <v>-</v>
      </c>
      <c r="U49" s="102">
        <f t="shared" si="61"/>
        <v>30.5</v>
      </c>
      <c r="V49" s="102">
        <f t="shared" si="62"/>
        <v>30.5</v>
      </c>
      <c r="W49" s="102">
        <f t="shared" si="27"/>
        <v>61</v>
      </c>
      <c r="X49" s="103">
        <f t="shared" si="28"/>
        <v>30.5</v>
      </c>
      <c r="Y49" s="104"/>
      <c r="Z49" s="106" t="str">
        <f t="shared" si="53"/>
        <v>-</v>
      </c>
      <c r="AA49" s="89" t="str">
        <f t="shared" si="29"/>
        <v>-</v>
      </c>
      <c r="AB49" s="105" t="str">
        <f t="shared" si="7"/>
        <v>-</v>
      </c>
      <c r="AC49" s="96" t="str">
        <f t="shared" si="63"/>
        <v>-</v>
      </c>
      <c r="AD49" s="97" t="str">
        <f t="shared" si="64"/>
        <v>-</v>
      </c>
      <c r="AE49" s="97" t="str">
        <f t="shared" si="65"/>
        <v>-</v>
      </c>
      <c r="AF49" s="131" t="str">
        <f t="shared" si="30"/>
        <v>-</v>
      </c>
      <c r="AG49" s="18"/>
      <c r="AH49" s="107"/>
      <c r="AI49" s="101" t="str">
        <f t="shared" si="31"/>
        <v>-</v>
      </c>
      <c r="AJ49" s="97">
        <f t="shared" si="55"/>
        <v>0</v>
      </c>
      <c r="AK49" s="97" t="str">
        <f t="shared" si="56"/>
        <v>-</v>
      </c>
      <c r="AL49" s="106" t="str">
        <f t="shared" si="32"/>
        <v>-</v>
      </c>
      <c r="AM49" s="89" t="str">
        <f t="shared" si="33"/>
        <v>-</v>
      </c>
      <c r="AN49" s="105" t="str">
        <f t="shared" si="13"/>
        <v>-</v>
      </c>
      <c r="AO49" s="96" t="str">
        <f t="shared" si="66"/>
        <v>-</v>
      </c>
      <c r="AP49" s="97" t="str">
        <f t="shared" si="67"/>
        <v>-</v>
      </c>
      <c r="AQ49" s="97" t="str">
        <f t="shared" si="68"/>
        <v>-</v>
      </c>
      <c r="AR49" s="131" t="str">
        <f t="shared" si="34"/>
        <v>-</v>
      </c>
      <c r="AS49" s="110"/>
      <c r="AT49" s="107"/>
      <c r="AU49" s="101" t="str">
        <f t="shared" si="35"/>
        <v>-</v>
      </c>
      <c r="AV49" s="97">
        <f t="shared" si="36"/>
        <v>0</v>
      </c>
      <c r="AW49" s="97" t="str">
        <f t="shared" si="37"/>
        <v>-</v>
      </c>
      <c r="AX49" s="106" t="str">
        <f t="shared" si="38"/>
        <v>-</v>
      </c>
      <c r="AY49" s="89" t="str">
        <f t="shared" si="39"/>
        <v>-</v>
      </c>
      <c r="AZ49" s="105" t="str">
        <f t="shared" si="17"/>
        <v>-</v>
      </c>
      <c r="BA49" s="96" t="str">
        <f t="shared" si="69"/>
        <v>-</v>
      </c>
      <c r="BB49" s="97" t="str">
        <f t="shared" si="70"/>
        <v>-</v>
      </c>
      <c r="BC49" s="97" t="str">
        <f t="shared" si="71"/>
        <v>-</v>
      </c>
      <c r="BD49" s="131" t="str">
        <f t="shared" si="40"/>
        <v>-</v>
      </c>
      <c r="BE49" s="18"/>
      <c r="BF49" s="107"/>
      <c r="BG49" s="101" t="str">
        <f t="shared" si="41"/>
        <v>-</v>
      </c>
      <c r="BH49" s="97">
        <f t="shared" si="42"/>
        <v>0</v>
      </c>
      <c r="BI49" s="97" t="str">
        <f t="shared" si="43"/>
        <v>-</v>
      </c>
      <c r="BJ49" s="106" t="str">
        <f t="shared" si="44"/>
        <v>-</v>
      </c>
      <c r="BK49" s="89" t="str">
        <f t="shared" si="45"/>
        <v>-</v>
      </c>
      <c r="BL49" s="105" t="str">
        <f t="shared" si="46"/>
        <v>-</v>
      </c>
      <c r="BM49" s="124" t="str">
        <f t="shared" si="54"/>
        <v>-</v>
      </c>
      <c r="BN49" s="111"/>
      <c r="BO49" s="108"/>
      <c r="BP49" s="198">
        <f t="shared" si="50"/>
        <v>13</v>
      </c>
      <c r="BQ49" s="122" t="s">
        <v>5</v>
      </c>
      <c r="BR49" s="198">
        <v>15</v>
      </c>
      <c r="BS49" s="199">
        <v>250</v>
      </c>
      <c r="BT49" s="200">
        <f t="shared" si="48"/>
        <v>15</v>
      </c>
      <c r="BU49" s="199">
        <v>250</v>
      </c>
      <c r="BV49" s="200">
        <f t="shared" si="49"/>
        <v>15</v>
      </c>
    </row>
    <row r="50" spans="1:74" ht="15" customHeight="1" x14ac:dyDescent="0.3">
      <c r="A50" s="139">
        <f t="shared" si="72"/>
        <v>43</v>
      </c>
      <c r="B50" s="93"/>
      <c r="C50" s="94"/>
      <c r="D50" s="95"/>
      <c r="E50" s="95"/>
      <c r="F50" s="76"/>
      <c r="G50" s="18" t="s">
        <v>8</v>
      </c>
      <c r="H50" s="96" t="str">
        <f t="shared" si="57"/>
        <v>?</v>
      </c>
      <c r="I50" s="97" t="str">
        <f t="shared" si="22"/>
        <v>-</v>
      </c>
      <c r="J50" s="97" t="str">
        <f t="shared" si="58"/>
        <v>-</v>
      </c>
      <c r="K50" s="131" t="str">
        <f t="shared" si="23"/>
        <v>-</v>
      </c>
      <c r="L50" s="99"/>
      <c r="M50" s="100"/>
      <c r="N50" s="99"/>
      <c r="O50" s="98" t="str">
        <f t="shared" si="59"/>
        <v>-</v>
      </c>
      <c r="P50" s="98">
        <f t="shared" si="60"/>
        <v>0</v>
      </c>
      <c r="Q50" s="101" t="str">
        <f t="shared" si="24"/>
        <v>-</v>
      </c>
      <c r="R50" s="97">
        <f t="shared" si="25"/>
        <v>0</v>
      </c>
      <c r="S50" s="97" t="str">
        <f t="shared" si="26"/>
        <v>-</v>
      </c>
      <c r="U50" s="102">
        <f t="shared" si="61"/>
        <v>30.5</v>
      </c>
      <c r="V50" s="102">
        <f t="shared" si="62"/>
        <v>30.5</v>
      </c>
      <c r="W50" s="102">
        <f t="shared" si="27"/>
        <v>61</v>
      </c>
      <c r="X50" s="103">
        <f t="shared" si="28"/>
        <v>30.5</v>
      </c>
      <c r="Y50" s="104"/>
      <c r="Z50" s="106" t="str">
        <f t="shared" si="53"/>
        <v>-</v>
      </c>
      <c r="AA50" s="89" t="str">
        <f t="shared" si="29"/>
        <v>-</v>
      </c>
      <c r="AB50" s="105" t="str">
        <f t="shared" si="7"/>
        <v>-</v>
      </c>
      <c r="AC50" s="96" t="str">
        <f t="shared" si="63"/>
        <v>-</v>
      </c>
      <c r="AD50" s="97" t="str">
        <f t="shared" si="64"/>
        <v>-</v>
      </c>
      <c r="AE50" s="97" t="str">
        <f t="shared" si="65"/>
        <v>-</v>
      </c>
      <c r="AF50" s="131" t="str">
        <f t="shared" si="30"/>
        <v>-</v>
      </c>
      <c r="AG50" s="18"/>
      <c r="AH50" s="107"/>
      <c r="AI50" s="101" t="str">
        <f t="shared" si="31"/>
        <v>-</v>
      </c>
      <c r="AJ50" s="97">
        <f t="shared" si="55"/>
        <v>0</v>
      </c>
      <c r="AK50" s="97" t="str">
        <f t="shared" si="56"/>
        <v>-</v>
      </c>
      <c r="AL50" s="106" t="str">
        <f t="shared" si="32"/>
        <v>-</v>
      </c>
      <c r="AM50" s="89" t="str">
        <f t="shared" si="33"/>
        <v>-</v>
      </c>
      <c r="AN50" s="105" t="str">
        <f t="shared" si="13"/>
        <v>-</v>
      </c>
      <c r="AO50" s="96" t="str">
        <f t="shared" si="66"/>
        <v>-</v>
      </c>
      <c r="AP50" s="97" t="str">
        <f t="shared" si="67"/>
        <v>-</v>
      </c>
      <c r="AQ50" s="97" t="str">
        <f t="shared" si="68"/>
        <v>-</v>
      </c>
      <c r="AR50" s="131" t="str">
        <f t="shared" si="34"/>
        <v>-</v>
      </c>
      <c r="AS50" s="110"/>
      <c r="AT50" s="107"/>
      <c r="AU50" s="101" t="str">
        <f t="shared" si="35"/>
        <v>-</v>
      </c>
      <c r="AV50" s="97">
        <f t="shared" si="36"/>
        <v>0</v>
      </c>
      <c r="AW50" s="97" t="str">
        <f t="shared" si="37"/>
        <v>-</v>
      </c>
      <c r="AX50" s="106" t="str">
        <f t="shared" si="38"/>
        <v>-</v>
      </c>
      <c r="AY50" s="89" t="str">
        <f t="shared" si="39"/>
        <v>-</v>
      </c>
      <c r="AZ50" s="105" t="str">
        <f t="shared" si="17"/>
        <v>-</v>
      </c>
      <c r="BA50" s="96" t="str">
        <f t="shared" si="69"/>
        <v>-</v>
      </c>
      <c r="BB50" s="97" t="str">
        <f t="shared" si="70"/>
        <v>-</v>
      </c>
      <c r="BC50" s="97" t="str">
        <f t="shared" si="71"/>
        <v>-</v>
      </c>
      <c r="BD50" s="131" t="str">
        <f t="shared" si="40"/>
        <v>-</v>
      </c>
      <c r="BE50" s="18"/>
      <c r="BF50" s="107"/>
      <c r="BG50" s="101" t="str">
        <f t="shared" si="41"/>
        <v>-</v>
      </c>
      <c r="BH50" s="97">
        <f t="shared" si="42"/>
        <v>0</v>
      </c>
      <c r="BI50" s="97" t="str">
        <f t="shared" si="43"/>
        <v>-</v>
      </c>
      <c r="BJ50" s="106" t="str">
        <f t="shared" si="44"/>
        <v>-</v>
      </c>
      <c r="BK50" s="89" t="str">
        <f t="shared" si="45"/>
        <v>-</v>
      </c>
      <c r="BL50" s="105" t="str">
        <f t="shared" si="46"/>
        <v>-</v>
      </c>
      <c r="BM50" s="124" t="str">
        <f t="shared" si="54"/>
        <v>-</v>
      </c>
      <c r="BN50" s="111"/>
      <c r="BO50" s="108"/>
      <c r="BP50" s="198">
        <f t="shared" si="50"/>
        <v>15</v>
      </c>
      <c r="BQ50" s="122" t="s">
        <v>5</v>
      </c>
      <c r="BR50" s="198">
        <v>20</v>
      </c>
      <c r="BS50" s="199">
        <v>300</v>
      </c>
      <c r="BT50" s="200">
        <f t="shared" si="48"/>
        <v>20</v>
      </c>
      <c r="BU50" s="199">
        <v>300</v>
      </c>
      <c r="BV50" s="200">
        <f t="shared" si="49"/>
        <v>20</v>
      </c>
    </row>
    <row r="51" spans="1:74" ht="15" customHeight="1" x14ac:dyDescent="0.3">
      <c r="A51" s="139">
        <f t="shared" si="72"/>
        <v>44</v>
      </c>
      <c r="B51" s="93"/>
      <c r="C51" s="94"/>
      <c r="D51" s="95"/>
      <c r="E51" s="95"/>
      <c r="F51" s="76"/>
      <c r="G51" s="18" t="s">
        <v>8</v>
      </c>
      <c r="H51" s="96" t="str">
        <f t="shared" si="57"/>
        <v>?</v>
      </c>
      <c r="I51" s="97" t="str">
        <f t="shared" si="22"/>
        <v>-</v>
      </c>
      <c r="J51" s="97" t="str">
        <f t="shared" si="58"/>
        <v>-</v>
      </c>
      <c r="K51" s="131" t="str">
        <f t="shared" si="23"/>
        <v>-</v>
      </c>
      <c r="L51" s="99"/>
      <c r="M51" s="100"/>
      <c r="N51" s="99"/>
      <c r="O51" s="98" t="str">
        <f t="shared" si="59"/>
        <v>-</v>
      </c>
      <c r="P51" s="98">
        <f t="shared" si="60"/>
        <v>0</v>
      </c>
      <c r="Q51" s="101" t="str">
        <f t="shared" si="24"/>
        <v>-</v>
      </c>
      <c r="R51" s="97">
        <f t="shared" si="25"/>
        <v>0</v>
      </c>
      <c r="S51" s="97" t="str">
        <f t="shared" si="26"/>
        <v>-</v>
      </c>
      <c r="U51" s="102">
        <f t="shared" si="61"/>
        <v>30.5</v>
      </c>
      <c r="V51" s="102">
        <f t="shared" si="62"/>
        <v>30.5</v>
      </c>
      <c r="W51" s="102">
        <f t="shared" si="27"/>
        <v>61</v>
      </c>
      <c r="X51" s="103">
        <f t="shared" si="28"/>
        <v>30.5</v>
      </c>
      <c r="Y51" s="104"/>
      <c r="Z51" s="106" t="str">
        <f t="shared" si="53"/>
        <v>-</v>
      </c>
      <c r="AA51" s="89" t="str">
        <f t="shared" si="29"/>
        <v>-</v>
      </c>
      <c r="AB51" s="105" t="str">
        <f t="shared" si="7"/>
        <v>-</v>
      </c>
      <c r="AC51" s="96" t="str">
        <f t="shared" si="63"/>
        <v>-</v>
      </c>
      <c r="AD51" s="97" t="str">
        <f t="shared" si="64"/>
        <v>-</v>
      </c>
      <c r="AE51" s="97" t="str">
        <f t="shared" si="65"/>
        <v>-</v>
      </c>
      <c r="AF51" s="131" t="str">
        <f t="shared" si="30"/>
        <v>-</v>
      </c>
      <c r="AG51" s="18"/>
      <c r="AH51" s="107"/>
      <c r="AI51" s="101" t="str">
        <f t="shared" si="31"/>
        <v>-</v>
      </c>
      <c r="AJ51" s="97">
        <f t="shared" si="55"/>
        <v>0</v>
      </c>
      <c r="AK51" s="97" t="str">
        <f t="shared" si="56"/>
        <v>-</v>
      </c>
      <c r="AL51" s="106" t="str">
        <f t="shared" si="32"/>
        <v>-</v>
      </c>
      <c r="AM51" s="89" t="str">
        <f t="shared" si="33"/>
        <v>-</v>
      </c>
      <c r="AN51" s="105" t="str">
        <f t="shared" si="13"/>
        <v>-</v>
      </c>
      <c r="AO51" s="96" t="str">
        <f t="shared" si="66"/>
        <v>-</v>
      </c>
      <c r="AP51" s="97" t="str">
        <f t="shared" si="67"/>
        <v>-</v>
      </c>
      <c r="AQ51" s="97" t="str">
        <f t="shared" si="68"/>
        <v>-</v>
      </c>
      <c r="AR51" s="131" t="str">
        <f t="shared" si="34"/>
        <v>-</v>
      </c>
      <c r="AS51" s="110"/>
      <c r="AT51" s="107"/>
      <c r="AU51" s="101" t="str">
        <f t="shared" si="35"/>
        <v>-</v>
      </c>
      <c r="AV51" s="97">
        <f t="shared" si="36"/>
        <v>0</v>
      </c>
      <c r="AW51" s="97" t="str">
        <f t="shared" si="37"/>
        <v>-</v>
      </c>
      <c r="AX51" s="106" t="str">
        <f t="shared" si="38"/>
        <v>-</v>
      </c>
      <c r="AY51" s="89" t="str">
        <f t="shared" si="39"/>
        <v>-</v>
      </c>
      <c r="AZ51" s="105" t="str">
        <f t="shared" si="17"/>
        <v>-</v>
      </c>
      <c r="BA51" s="96" t="str">
        <f t="shared" si="69"/>
        <v>-</v>
      </c>
      <c r="BB51" s="97" t="str">
        <f t="shared" si="70"/>
        <v>-</v>
      </c>
      <c r="BC51" s="97" t="str">
        <f t="shared" si="71"/>
        <v>-</v>
      </c>
      <c r="BD51" s="131" t="str">
        <f t="shared" si="40"/>
        <v>-</v>
      </c>
      <c r="BE51" s="18"/>
      <c r="BF51" s="107"/>
      <c r="BG51" s="101" t="str">
        <f t="shared" si="41"/>
        <v>-</v>
      </c>
      <c r="BH51" s="97">
        <f t="shared" si="42"/>
        <v>0</v>
      </c>
      <c r="BI51" s="97" t="str">
        <f t="shared" si="43"/>
        <v>-</v>
      </c>
      <c r="BJ51" s="106" t="str">
        <f t="shared" si="44"/>
        <v>-</v>
      </c>
      <c r="BK51" s="89" t="str">
        <f t="shared" si="45"/>
        <v>-</v>
      </c>
      <c r="BL51" s="105" t="str">
        <f t="shared" si="46"/>
        <v>-</v>
      </c>
      <c r="BM51" s="124" t="str">
        <f t="shared" si="54"/>
        <v>-</v>
      </c>
      <c r="BN51" s="111"/>
      <c r="BO51" s="108"/>
      <c r="BP51" s="198">
        <f t="shared" si="50"/>
        <v>20</v>
      </c>
      <c r="BQ51" s="122" t="s">
        <v>5</v>
      </c>
      <c r="BR51" s="198">
        <v>25</v>
      </c>
      <c r="BS51" s="199">
        <v>350</v>
      </c>
      <c r="BT51" s="200">
        <f t="shared" si="48"/>
        <v>0</v>
      </c>
      <c r="BU51" s="199">
        <v>350</v>
      </c>
      <c r="BV51" s="200">
        <f t="shared" si="49"/>
        <v>25</v>
      </c>
    </row>
    <row r="52" spans="1:74" ht="15" customHeight="1" x14ac:dyDescent="0.3">
      <c r="A52" s="139">
        <f t="shared" si="72"/>
        <v>45</v>
      </c>
      <c r="B52" s="93"/>
      <c r="C52" s="94"/>
      <c r="D52" s="95"/>
      <c r="E52" s="95"/>
      <c r="F52" s="76"/>
      <c r="G52" s="18" t="s">
        <v>8</v>
      </c>
      <c r="H52" s="96" t="str">
        <f t="shared" si="57"/>
        <v>?</v>
      </c>
      <c r="I52" s="97" t="str">
        <f t="shared" si="22"/>
        <v>-</v>
      </c>
      <c r="J52" s="97" t="str">
        <f t="shared" si="58"/>
        <v>-</v>
      </c>
      <c r="K52" s="131" t="str">
        <f t="shared" si="23"/>
        <v>-</v>
      </c>
      <c r="L52" s="99"/>
      <c r="M52" s="100"/>
      <c r="N52" s="99"/>
      <c r="O52" s="98" t="str">
        <f t="shared" si="59"/>
        <v>-</v>
      </c>
      <c r="P52" s="98">
        <f t="shared" si="60"/>
        <v>0</v>
      </c>
      <c r="Q52" s="101" t="str">
        <f t="shared" si="24"/>
        <v>-</v>
      </c>
      <c r="R52" s="97">
        <f t="shared" si="25"/>
        <v>0</v>
      </c>
      <c r="S52" s="97" t="str">
        <f t="shared" si="26"/>
        <v>-</v>
      </c>
      <c r="U52" s="102">
        <f t="shared" si="61"/>
        <v>30.5</v>
      </c>
      <c r="V52" s="102">
        <f t="shared" si="62"/>
        <v>30.5</v>
      </c>
      <c r="W52" s="102">
        <f t="shared" si="27"/>
        <v>61</v>
      </c>
      <c r="X52" s="103">
        <f t="shared" si="28"/>
        <v>30.5</v>
      </c>
      <c r="Y52" s="104"/>
      <c r="Z52" s="106" t="str">
        <f t="shared" si="53"/>
        <v>-</v>
      </c>
      <c r="AA52" s="89" t="str">
        <f t="shared" si="29"/>
        <v>-</v>
      </c>
      <c r="AB52" s="105" t="str">
        <f t="shared" si="7"/>
        <v>-</v>
      </c>
      <c r="AC52" s="96" t="str">
        <f t="shared" si="63"/>
        <v>-</v>
      </c>
      <c r="AD52" s="97" t="str">
        <f t="shared" si="64"/>
        <v>-</v>
      </c>
      <c r="AE52" s="97" t="str">
        <f t="shared" si="65"/>
        <v>-</v>
      </c>
      <c r="AF52" s="131" t="str">
        <f t="shared" si="30"/>
        <v>-</v>
      </c>
      <c r="AG52" s="18"/>
      <c r="AH52" s="107"/>
      <c r="AI52" s="101" t="str">
        <f t="shared" si="31"/>
        <v>-</v>
      </c>
      <c r="AJ52" s="97">
        <f t="shared" si="55"/>
        <v>0</v>
      </c>
      <c r="AK52" s="97" t="str">
        <f t="shared" si="56"/>
        <v>-</v>
      </c>
      <c r="AL52" s="106" t="str">
        <f t="shared" si="32"/>
        <v>-</v>
      </c>
      <c r="AM52" s="89" t="str">
        <f t="shared" si="33"/>
        <v>-</v>
      </c>
      <c r="AN52" s="105" t="str">
        <f t="shared" si="13"/>
        <v>-</v>
      </c>
      <c r="AO52" s="96" t="str">
        <f t="shared" si="66"/>
        <v>-</v>
      </c>
      <c r="AP52" s="97" t="str">
        <f t="shared" si="67"/>
        <v>-</v>
      </c>
      <c r="AQ52" s="97" t="str">
        <f t="shared" si="68"/>
        <v>-</v>
      </c>
      <c r="AR52" s="131" t="str">
        <f t="shared" si="34"/>
        <v>-</v>
      </c>
      <c r="AS52" s="110"/>
      <c r="AT52" s="107"/>
      <c r="AU52" s="101" t="str">
        <f t="shared" si="35"/>
        <v>-</v>
      </c>
      <c r="AV52" s="97">
        <f t="shared" si="36"/>
        <v>0</v>
      </c>
      <c r="AW52" s="97" t="str">
        <f t="shared" si="37"/>
        <v>-</v>
      </c>
      <c r="AX52" s="106" t="str">
        <f t="shared" si="38"/>
        <v>-</v>
      </c>
      <c r="AY52" s="89" t="str">
        <f t="shared" si="39"/>
        <v>-</v>
      </c>
      <c r="AZ52" s="105" t="str">
        <f t="shared" si="17"/>
        <v>-</v>
      </c>
      <c r="BA52" s="96" t="str">
        <f t="shared" si="69"/>
        <v>-</v>
      </c>
      <c r="BB52" s="97" t="str">
        <f t="shared" si="70"/>
        <v>-</v>
      </c>
      <c r="BC52" s="97" t="str">
        <f t="shared" si="71"/>
        <v>-</v>
      </c>
      <c r="BD52" s="131" t="str">
        <f t="shared" si="40"/>
        <v>-</v>
      </c>
      <c r="BE52" s="18"/>
      <c r="BF52" s="107"/>
      <c r="BG52" s="101" t="str">
        <f t="shared" si="41"/>
        <v>-</v>
      </c>
      <c r="BH52" s="97">
        <f t="shared" si="42"/>
        <v>0</v>
      </c>
      <c r="BI52" s="97" t="str">
        <f t="shared" si="43"/>
        <v>-</v>
      </c>
      <c r="BJ52" s="106" t="str">
        <f t="shared" si="44"/>
        <v>-</v>
      </c>
      <c r="BK52" s="89" t="str">
        <f t="shared" si="45"/>
        <v>-</v>
      </c>
      <c r="BL52" s="105" t="str">
        <f t="shared" si="46"/>
        <v>-</v>
      </c>
      <c r="BM52" s="124" t="str">
        <f t="shared" si="54"/>
        <v>-</v>
      </c>
      <c r="BN52" s="111"/>
    </row>
    <row r="53" spans="1:74" ht="15" customHeight="1" x14ac:dyDescent="0.3">
      <c r="A53" s="139">
        <f t="shared" si="72"/>
        <v>46</v>
      </c>
      <c r="B53" s="93"/>
      <c r="C53" s="94"/>
      <c r="D53" s="95"/>
      <c r="E53" s="95"/>
      <c r="F53" s="76"/>
      <c r="G53" s="18" t="s">
        <v>8</v>
      </c>
      <c r="H53" s="96" t="str">
        <f t="shared" si="57"/>
        <v>?</v>
      </c>
      <c r="I53" s="97" t="str">
        <f t="shared" si="22"/>
        <v>-</v>
      </c>
      <c r="J53" s="97" t="str">
        <f t="shared" si="58"/>
        <v>-</v>
      </c>
      <c r="K53" s="131" t="str">
        <f t="shared" si="23"/>
        <v>-</v>
      </c>
      <c r="L53" s="99"/>
      <c r="M53" s="100"/>
      <c r="N53" s="99"/>
      <c r="O53" s="98" t="str">
        <f t="shared" si="59"/>
        <v>-</v>
      </c>
      <c r="P53" s="98">
        <f t="shared" si="60"/>
        <v>0</v>
      </c>
      <c r="Q53" s="101" t="str">
        <f t="shared" si="24"/>
        <v>-</v>
      </c>
      <c r="R53" s="97">
        <f t="shared" si="25"/>
        <v>0</v>
      </c>
      <c r="S53" s="97" t="str">
        <f t="shared" si="26"/>
        <v>-</v>
      </c>
      <c r="U53" s="102">
        <f t="shared" si="61"/>
        <v>30.5</v>
      </c>
      <c r="V53" s="102">
        <f t="shared" si="62"/>
        <v>30.5</v>
      </c>
      <c r="W53" s="102">
        <f t="shared" si="27"/>
        <v>61</v>
      </c>
      <c r="X53" s="103">
        <f t="shared" si="28"/>
        <v>30.5</v>
      </c>
      <c r="Y53" s="104"/>
      <c r="Z53" s="106" t="str">
        <f t="shared" si="53"/>
        <v>-</v>
      </c>
      <c r="AA53" s="89" t="str">
        <f t="shared" si="29"/>
        <v>-</v>
      </c>
      <c r="AB53" s="105" t="str">
        <f t="shared" si="7"/>
        <v>-</v>
      </c>
      <c r="AC53" s="96" t="str">
        <f t="shared" si="63"/>
        <v>-</v>
      </c>
      <c r="AD53" s="97" t="str">
        <f t="shared" si="64"/>
        <v>-</v>
      </c>
      <c r="AE53" s="97" t="str">
        <f t="shared" si="65"/>
        <v>-</v>
      </c>
      <c r="AF53" s="131" t="str">
        <f t="shared" si="30"/>
        <v>-</v>
      </c>
      <c r="AG53" s="18"/>
      <c r="AH53" s="107"/>
      <c r="AI53" s="101" t="str">
        <f t="shared" si="31"/>
        <v>-</v>
      </c>
      <c r="AJ53" s="97">
        <f t="shared" si="55"/>
        <v>0</v>
      </c>
      <c r="AK53" s="97" t="str">
        <f t="shared" si="56"/>
        <v>-</v>
      </c>
      <c r="AL53" s="106" t="str">
        <f t="shared" si="32"/>
        <v>-</v>
      </c>
      <c r="AM53" s="89" t="str">
        <f t="shared" si="33"/>
        <v>-</v>
      </c>
      <c r="AN53" s="105" t="str">
        <f t="shared" si="13"/>
        <v>-</v>
      </c>
      <c r="AO53" s="96" t="str">
        <f t="shared" si="66"/>
        <v>-</v>
      </c>
      <c r="AP53" s="97" t="str">
        <f t="shared" si="67"/>
        <v>-</v>
      </c>
      <c r="AQ53" s="97" t="str">
        <f t="shared" si="68"/>
        <v>-</v>
      </c>
      <c r="AR53" s="131" t="str">
        <f t="shared" si="34"/>
        <v>-</v>
      </c>
      <c r="AS53" s="110"/>
      <c r="AT53" s="107"/>
      <c r="AU53" s="101" t="str">
        <f t="shared" si="35"/>
        <v>-</v>
      </c>
      <c r="AV53" s="97">
        <f t="shared" si="36"/>
        <v>0</v>
      </c>
      <c r="AW53" s="97" t="str">
        <f t="shared" si="37"/>
        <v>-</v>
      </c>
      <c r="AX53" s="106" t="str">
        <f t="shared" si="38"/>
        <v>-</v>
      </c>
      <c r="AY53" s="89" t="str">
        <f t="shared" si="39"/>
        <v>-</v>
      </c>
      <c r="AZ53" s="105" t="str">
        <f t="shared" si="17"/>
        <v>-</v>
      </c>
      <c r="BA53" s="96" t="str">
        <f t="shared" si="69"/>
        <v>-</v>
      </c>
      <c r="BB53" s="97" t="str">
        <f t="shared" si="70"/>
        <v>-</v>
      </c>
      <c r="BC53" s="97" t="str">
        <f t="shared" si="71"/>
        <v>-</v>
      </c>
      <c r="BD53" s="131" t="str">
        <f t="shared" si="40"/>
        <v>-</v>
      </c>
      <c r="BE53" s="18"/>
      <c r="BF53" s="107"/>
      <c r="BG53" s="101" t="str">
        <f t="shared" si="41"/>
        <v>-</v>
      </c>
      <c r="BH53" s="97">
        <f t="shared" si="42"/>
        <v>0</v>
      </c>
      <c r="BI53" s="97" t="str">
        <f t="shared" si="43"/>
        <v>-</v>
      </c>
      <c r="BJ53" s="106" t="str">
        <f t="shared" si="44"/>
        <v>-</v>
      </c>
      <c r="BK53" s="89" t="str">
        <f t="shared" si="45"/>
        <v>-</v>
      </c>
      <c r="BL53" s="105" t="str">
        <f t="shared" si="46"/>
        <v>-</v>
      </c>
      <c r="BM53" s="124" t="str">
        <f t="shared" si="54"/>
        <v>-</v>
      </c>
      <c r="BN53" s="111"/>
    </row>
    <row r="54" spans="1:74" ht="15" customHeight="1" x14ac:dyDescent="0.3">
      <c r="A54" s="139">
        <f t="shared" si="72"/>
        <v>47</v>
      </c>
      <c r="B54" s="93"/>
      <c r="C54" s="94"/>
      <c r="D54" s="95"/>
      <c r="E54" s="95"/>
      <c r="F54" s="76"/>
      <c r="G54" s="18" t="s">
        <v>8</v>
      </c>
      <c r="H54" s="96" t="str">
        <f t="shared" si="57"/>
        <v>?</v>
      </c>
      <c r="I54" s="97" t="str">
        <f t="shared" si="22"/>
        <v>-</v>
      </c>
      <c r="J54" s="97" t="str">
        <f t="shared" si="58"/>
        <v>-</v>
      </c>
      <c r="K54" s="131" t="str">
        <f t="shared" si="23"/>
        <v>-</v>
      </c>
      <c r="L54" s="99"/>
      <c r="M54" s="100"/>
      <c r="N54" s="99"/>
      <c r="O54" s="98" t="str">
        <f t="shared" si="59"/>
        <v>-</v>
      </c>
      <c r="P54" s="98">
        <f t="shared" si="60"/>
        <v>0</v>
      </c>
      <c r="Q54" s="101" t="str">
        <f t="shared" si="24"/>
        <v>-</v>
      </c>
      <c r="R54" s="97">
        <f t="shared" si="25"/>
        <v>0</v>
      </c>
      <c r="S54" s="97" t="str">
        <f t="shared" si="26"/>
        <v>-</v>
      </c>
      <c r="U54" s="102">
        <f t="shared" si="61"/>
        <v>30.5</v>
      </c>
      <c r="V54" s="102">
        <f t="shared" si="62"/>
        <v>30.5</v>
      </c>
      <c r="W54" s="102">
        <f t="shared" si="27"/>
        <v>61</v>
      </c>
      <c r="X54" s="103">
        <f t="shared" si="28"/>
        <v>30.5</v>
      </c>
      <c r="Y54" s="104"/>
      <c r="Z54" s="106" t="str">
        <f t="shared" si="53"/>
        <v>-</v>
      </c>
      <c r="AA54" s="89" t="str">
        <f t="shared" si="29"/>
        <v>-</v>
      </c>
      <c r="AB54" s="105" t="str">
        <f t="shared" si="7"/>
        <v>-</v>
      </c>
      <c r="AC54" s="96" t="str">
        <f t="shared" si="63"/>
        <v>-</v>
      </c>
      <c r="AD54" s="97" t="str">
        <f t="shared" si="64"/>
        <v>-</v>
      </c>
      <c r="AE54" s="97" t="str">
        <f t="shared" si="65"/>
        <v>-</v>
      </c>
      <c r="AF54" s="131" t="str">
        <f t="shared" si="30"/>
        <v>-</v>
      </c>
      <c r="AG54" s="18"/>
      <c r="AH54" s="107"/>
      <c r="AI54" s="101" t="str">
        <f t="shared" si="31"/>
        <v>-</v>
      </c>
      <c r="AJ54" s="97">
        <f t="shared" si="55"/>
        <v>0</v>
      </c>
      <c r="AK54" s="97" t="str">
        <f t="shared" si="56"/>
        <v>-</v>
      </c>
      <c r="AL54" s="106" t="str">
        <f t="shared" si="32"/>
        <v>-</v>
      </c>
      <c r="AM54" s="89" t="str">
        <f t="shared" si="33"/>
        <v>-</v>
      </c>
      <c r="AN54" s="105" t="str">
        <f t="shared" si="13"/>
        <v>-</v>
      </c>
      <c r="AO54" s="96" t="str">
        <f t="shared" si="66"/>
        <v>-</v>
      </c>
      <c r="AP54" s="97" t="str">
        <f t="shared" si="67"/>
        <v>-</v>
      </c>
      <c r="AQ54" s="97" t="str">
        <f t="shared" si="68"/>
        <v>-</v>
      </c>
      <c r="AR54" s="131" t="str">
        <f t="shared" si="34"/>
        <v>-</v>
      </c>
      <c r="AS54" s="110"/>
      <c r="AT54" s="107"/>
      <c r="AU54" s="101" t="str">
        <f t="shared" si="35"/>
        <v>-</v>
      </c>
      <c r="AV54" s="97">
        <f t="shared" si="36"/>
        <v>0</v>
      </c>
      <c r="AW54" s="97" t="str">
        <f t="shared" si="37"/>
        <v>-</v>
      </c>
      <c r="AX54" s="106" t="str">
        <f t="shared" si="38"/>
        <v>-</v>
      </c>
      <c r="AY54" s="89" t="str">
        <f t="shared" si="39"/>
        <v>-</v>
      </c>
      <c r="AZ54" s="105" t="str">
        <f t="shared" si="17"/>
        <v>-</v>
      </c>
      <c r="BA54" s="96" t="str">
        <f t="shared" si="69"/>
        <v>-</v>
      </c>
      <c r="BB54" s="97" t="str">
        <f t="shared" si="70"/>
        <v>-</v>
      </c>
      <c r="BC54" s="97" t="str">
        <f t="shared" si="71"/>
        <v>-</v>
      </c>
      <c r="BD54" s="131" t="str">
        <f t="shared" si="40"/>
        <v>-</v>
      </c>
      <c r="BE54" s="18"/>
      <c r="BF54" s="107"/>
      <c r="BG54" s="101" t="str">
        <f t="shared" si="41"/>
        <v>-</v>
      </c>
      <c r="BH54" s="97">
        <f t="shared" si="42"/>
        <v>0</v>
      </c>
      <c r="BI54" s="97" t="str">
        <f t="shared" si="43"/>
        <v>-</v>
      </c>
      <c r="BJ54" s="106" t="str">
        <f t="shared" si="44"/>
        <v>-</v>
      </c>
      <c r="BK54" s="89" t="str">
        <f t="shared" si="45"/>
        <v>-</v>
      </c>
      <c r="BL54" s="105" t="str">
        <f t="shared" si="46"/>
        <v>-</v>
      </c>
      <c r="BM54" s="124" t="str">
        <f t="shared" si="54"/>
        <v>-</v>
      </c>
      <c r="BN54" s="111"/>
    </row>
    <row r="55" spans="1:74" ht="15" customHeight="1" x14ac:dyDescent="0.3">
      <c r="A55" s="139">
        <f t="shared" si="72"/>
        <v>48</v>
      </c>
      <c r="B55" s="93"/>
      <c r="C55" s="94"/>
      <c r="D55" s="95"/>
      <c r="E55" s="95"/>
      <c r="F55" s="76"/>
      <c r="G55" s="18" t="s">
        <v>8</v>
      </c>
      <c r="H55" s="96" t="str">
        <f t="shared" si="57"/>
        <v>?</v>
      </c>
      <c r="I55" s="97" t="str">
        <f t="shared" si="22"/>
        <v>-</v>
      </c>
      <c r="J55" s="97" t="str">
        <f t="shared" si="58"/>
        <v>-</v>
      </c>
      <c r="K55" s="131" t="str">
        <f t="shared" si="23"/>
        <v>-</v>
      </c>
      <c r="L55" s="99"/>
      <c r="M55" s="100"/>
      <c r="N55" s="99"/>
      <c r="O55" s="98" t="str">
        <f t="shared" si="59"/>
        <v>-</v>
      </c>
      <c r="P55" s="98">
        <f t="shared" si="60"/>
        <v>0</v>
      </c>
      <c r="Q55" s="101" t="str">
        <f t="shared" si="24"/>
        <v>-</v>
      </c>
      <c r="R55" s="97">
        <f t="shared" si="25"/>
        <v>0</v>
      </c>
      <c r="S55" s="97" t="str">
        <f t="shared" si="26"/>
        <v>-</v>
      </c>
      <c r="U55" s="102">
        <f t="shared" si="61"/>
        <v>30.5</v>
      </c>
      <c r="V55" s="102">
        <f t="shared" si="62"/>
        <v>30.5</v>
      </c>
      <c r="W55" s="102">
        <f t="shared" si="27"/>
        <v>61</v>
      </c>
      <c r="X55" s="103">
        <f t="shared" si="28"/>
        <v>30.5</v>
      </c>
      <c r="Y55" s="104"/>
      <c r="Z55" s="106" t="str">
        <f t="shared" si="53"/>
        <v>-</v>
      </c>
      <c r="AA55" s="89" t="str">
        <f t="shared" si="29"/>
        <v>-</v>
      </c>
      <c r="AB55" s="105" t="str">
        <f t="shared" si="7"/>
        <v>-</v>
      </c>
      <c r="AC55" s="96" t="str">
        <f t="shared" si="63"/>
        <v>-</v>
      </c>
      <c r="AD55" s="97" t="str">
        <f t="shared" si="64"/>
        <v>-</v>
      </c>
      <c r="AE55" s="97" t="str">
        <f t="shared" si="65"/>
        <v>-</v>
      </c>
      <c r="AF55" s="131" t="str">
        <f t="shared" si="30"/>
        <v>-</v>
      </c>
      <c r="AG55" s="18"/>
      <c r="AH55" s="107"/>
      <c r="AI55" s="101" t="str">
        <f t="shared" si="31"/>
        <v>-</v>
      </c>
      <c r="AJ55" s="97">
        <f t="shared" si="55"/>
        <v>0</v>
      </c>
      <c r="AK55" s="97" t="str">
        <f t="shared" si="56"/>
        <v>-</v>
      </c>
      <c r="AL55" s="106" t="str">
        <f t="shared" si="32"/>
        <v>-</v>
      </c>
      <c r="AM55" s="89" t="str">
        <f t="shared" si="33"/>
        <v>-</v>
      </c>
      <c r="AN55" s="105" t="str">
        <f t="shared" si="13"/>
        <v>-</v>
      </c>
      <c r="AO55" s="96" t="str">
        <f t="shared" si="66"/>
        <v>-</v>
      </c>
      <c r="AP55" s="97" t="str">
        <f t="shared" si="67"/>
        <v>-</v>
      </c>
      <c r="AQ55" s="97" t="str">
        <f t="shared" si="68"/>
        <v>-</v>
      </c>
      <c r="AR55" s="131" t="str">
        <f t="shared" si="34"/>
        <v>-</v>
      </c>
      <c r="AS55" s="110"/>
      <c r="AT55" s="107"/>
      <c r="AU55" s="101" t="str">
        <f t="shared" si="35"/>
        <v>-</v>
      </c>
      <c r="AV55" s="97">
        <f t="shared" si="36"/>
        <v>0</v>
      </c>
      <c r="AW55" s="97" t="str">
        <f t="shared" si="37"/>
        <v>-</v>
      </c>
      <c r="AX55" s="106" t="str">
        <f t="shared" si="38"/>
        <v>-</v>
      </c>
      <c r="AY55" s="89" t="str">
        <f t="shared" si="39"/>
        <v>-</v>
      </c>
      <c r="AZ55" s="105" t="str">
        <f t="shared" si="17"/>
        <v>-</v>
      </c>
      <c r="BA55" s="96" t="str">
        <f t="shared" si="69"/>
        <v>-</v>
      </c>
      <c r="BB55" s="97" t="str">
        <f t="shared" si="70"/>
        <v>-</v>
      </c>
      <c r="BC55" s="97" t="str">
        <f t="shared" si="71"/>
        <v>-</v>
      </c>
      <c r="BD55" s="131" t="str">
        <f t="shared" si="40"/>
        <v>-</v>
      </c>
      <c r="BE55" s="18"/>
      <c r="BF55" s="107"/>
      <c r="BG55" s="101" t="str">
        <f t="shared" si="41"/>
        <v>-</v>
      </c>
      <c r="BH55" s="97">
        <f t="shared" si="42"/>
        <v>0</v>
      </c>
      <c r="BI55" s="97" t="str">
        <f t="shared" si="43"/>
        <v>-</v>
      </c>
      <c r="BJ55" s="106" t="str">
        <f t="shared" si="44"/>
        <v>-</v>
      </c>
      <c r="BK55" s="89" t="str">
        <f t="shared" si="45"/>
        <v>-</v>
      </c>
      <c r="BL55" s="105" t="str">
        <f t="shared" si="46"/>
        <v>-</v>
      </c>
      <c r="BM55" s="124" t="str">
        <f t="shared" si="54"/>
        <v>-</v>
      </c>
      <c r="BN55" s="111"/>
    </row>
    <row r="56" spans="1:74" ht="15" customHeight="1" x14ac:dyDescent="0.3">
      <c r="A56" s="139">
        <f t="shared" si="72"/>
        <v>49</v>
      </c>
      <c r="B56" s="93"/>
      <c r="C56" s="94"/>
      <c r="D56" s="95"/>
      <c r="E56" s="95"/>
      <c r="F56" s="76"/>
      <c r="G56" s="18" t="s">
        <v>8</v>
      </c>
      <c r="H56" s="96" t="str">
        <f t="shared" si="57"/>
        <v>?</v>
      </c>
      <c r="I56" s="97" t="str">
        <f t="shared" si="22"/>
        <v>-</v>
      </c>
      <c r="J56" s="97" t="str">
        <f t="shared" si="58"/>
        <v>-</v>
      </c>
      <c r="K56" s="131" t="str">
        <f t="shared" si="23"/>
        <v>-</v>
      </c>
      <c r="L56" s="99"/>
      <c r="M56" s="100"/>
      <c r="N56" s="99"/>
      <c r="O56" s="98" t="str">
        <f t="shared" si="59"/>
        <v>-</v>
      </c>
      <c r="P56" s="98">
        <f t="shared" si="60"/>
        <v>0</v>
      </c>
      <c r="Q56" s="101" t="str">
        <f t="shared" si="24"/>
        <v>-</v>
      </c>
      <c r="R56" s="97">
        <f t="shared" si="25"/>
        <v>0</v>
      </c>
      <c r="S56" s="97" t="str">
        <f t="shared" si="26"/>
        <v>-</v>
      </c>
      <c r="U56" s="102">
        <f t="shared" si="61"/>
        <v>30.5</v>
      </c>
      <c r="V56" s="102">
        <f t="shared" si="62"/>
        <v>30.5</v>
      </c>
      <c r="W56" s="102">
        <f t="shared" si="27"/>
        <v>61</v>
      </c>
      <c r="X56" s="103">
        <f t="shared" si="28"/>
        <v>30.5</v>
      </c>
      <c r="Y56" s="104"/>
      <c r="Z56" s="106" t="str">
        <f t="shared" si="53"/>
        <v>-</v>
      </c>
      <c r="AA56" s="89" t="str">
        <f t="shared" si="29"/>
        <v>-</v>
      </c>
      <c r="AB56" s="105" t="str">
        <f t="shared" si="7"/>
        <v>-</v>
      </c>
      <c r="AC56" s="96" t="str">
        <f t="shared" si="63"/>
        <v>-</v>
      </c>
      <c r="AD56" s="97" t="str">
        <f t="shared" si="64"/>
        <v>-</v>
      </c>
      <c r="AE56" s="97" t="str">
        <f t="shared" si="65"/>
        <v>-</v>
      </c>
      <c r="AF56" s="131" t="str">
        <f t="shared" si="30"/>
        <v>-</v>
      </c>
      <c r="AG56" s="18"/>
      <c r="AH56" s="107"/>
      <c r="AI56" s="101" t="str">
        <f t="shared" si="31"/>
        <v>-</v>
      </c>
      <c r="AJ56" s="97">
        <f t="shared" si="55"/>
        <v>0</v>
      </c>
      <c r="AK56" s="97" t="str">
        <f t="shared" si="56"/>
        <v>-</v>
      </c>
      <c r="AL56" s="106" t="str">
        <f t="shared" si="32"/>
        <v>-</v>
      </c>
      <c r="AM56" s="89" t="str">
        <f t="shared" si="33"/>
        <v>-</v>
      </c>
      <c r="AN56" s="105" t="str">
        <f t="shared" si="13"/>
        <v>-</v>
      </c>
      <c r="AO56" s="96" t="str">
        <f t="shared" si="66"/>
        <v>-</v>
      </c>
      <c r="AP56" s="97" t="str">
        <f t="shared" si="67"/>
        <v>-</v>
      </c>
      <c r="AQ56" s="97" t="str">
        <f t="shared" si="68"/>
        <v>-</v>
      </c>
      <c r="AR56" s="131" t="str">
        <f t="shared" si="34"/>
        <v>-</v>
      </c>
      <c r="AS56" s="110"/>
      <c r="AT56" s="107"/>
      <c r="AU56" s="101" t="str">
        <f t="shared" si="35"/>
        <v>-</v>
      </c>
      <c r="AV56" s="97">
        <f t="shared" si="36"/>
        <v>0</v>
      </c>
      <c r="AW56" s="97" t="str">
        <f t="shared" si="37"/>
        <v>-</v>
      </c>
      <c r="AX56" s="106" t="str">
        <f t="shared" si="38"/>
        <v>-</v>
      </c>
      <c r="AY56" s="89" t="str">
        <f t="shared" si="39"/>
        <v>-</v>
      </c>
      <c r="AZ56" s="105" t="str">
        <f t="shared" si="17"/>
        <v>-</v>
      </c>
      <c r="BA56" s="96" t="str">
        <f t="shared" si="69"/>
        <v>-</v>
      </c>
      <c r="BB56" s="97" t="str">
        <f t="shared" si="70"/>
        <v>-</v>
      </c>
      <c r="BC56" s="97" t="str">
        <f t="shared" si="71"/>
        <v>-</v>
      </c>
      <c r="BD56" s="131" t="str">
        <f t="shared" si="40"/>
        <v>-</v>
      </c>
      <c r="BE56" s="18"/>
      <c r="BF56" s="107"/>
      <c r="BG56" s="101" t="str">
        <f t="shared" si="41"/>
        <v>-</v>
      </c>
      <c r="BH56" s="97">
        <f t="shared" si="42"/>
        <v>0</v>
      </c>
      <c r="BI56" s="97" t="str">
        <f t="shared" si="43"/>
        <v>-</v>
      </c>
      <c r="BJ56" s="106" t="str">
        <f t="shared" si="44"/>
        <v>-</v>
      </c>
      <c r="BK56" s="89" t="str">
        <f t="shared" si="45"/>
        <v>-</v>
      </c>
      <c r="BL56" s="105" t="str">
        <f t="shared" si="46"/>
        <v>-</v>
      </c>
      <c r="BM56" s="124" t="str">
        <f t="shared" si="54"/>
        <v>-</v>
      </c>
      <c r="BN56" s="111"/>
      <c r="BO56" s="111"/>
    </row>
    <row r="57" spans="1:74" ht="15" customHeight="1" x14ac:dyDescent="0.3">
      <c r="A57" s="139">
        <f t="shared" si="72"/>
        <v>50</v>
      </c>
      <c r="B57" s="93"/>
      <c r="C57" s="94"/>
      <c r="D57" s="95"/>
      <c r="E57" s="95"/>
      <c r="F57" s="76"/>
      <c r="G57" s="18" t="s">
        <v>8</v>
      </c>
      <c r="H57" s="96" t="str">
        <f t="shared" si="57"/>
        <v>?</v>
      </c>
      <c r="I57" s="97" t="str">
        <f t="shared" si="22"/>
        <v>-</v>
      </c>
      <c r="J57" s="97" t="str">
        <f t="shared" si="58"/>
        <v>-</v>
      </c>
      <c r="K57" s="131" t="str">
        <f t="shared" si="23"/>
        <v>-</v>
      </c>
      <c r="L57" s="99"/>
      <c r="M57" s="100"/>
      <c r="N57" s="99"/>
      <c r="O57" s="98" t="str">
        <f t="shared" si="59"/>
        <v>-</v>
      </c>
      <c r="P57" s="98">
        <f t="shared" si="60"/>
        <v>0</v>
      </c>
      <c r="Q57" s="101" t="str">
        <f t="shared" si="24"/>
        <v>-</v>
      </c>
      <c r="R57" s="97">
        <f t="shared" si="25"/>
        <v>0</v>
      </c>
      <c r="S57" s="97" t="str">
        <f t="shared" si="26"/>
        <v>-</v>
      </c>
      <c r="U57" s="102">
        <f t="shared" si="61"/>
        <v>30.5</v>
      </c>
      <c r="V57" s="102">
        <f t="shared" si="62"/>
        <v>30.5</v>
      </c>
      <c r="W57" s="102">
        <f t="shared" si="27"/>
        <v>61</v>
      </c>
      <c r="X57" s="103">
        <f t="shared" si="28"/>
        <v>30.5</v>
      </c>
      <c r="Y57" s="104"/>
      <c r="Z57" s="106" t="str">
        <f t="shared" si="53"/>
        <v>-</v>
      </c>
      <c r="AA57" s="89" t="str">
        <f t="shared" si="29"/>
        <v>-</v>
      </c>
      <c r="AB57" s="105" t="str">
        <f t="shared" si="7"/>
        <v>-</v>
      </c>
      <c r="AC57" s="96" t="str">
        <f t="shared" si="63"/>
        <v>-</v>
      </c>
      <c r="AD57" s="97" t="str">
        <f t="shared" si="64"/>
        <v>-</v>
      </c>
      <c r="AE57" s="97" t="str">
        <f t="shared" si="65"/>
        <v>-</v>
      </c>
      <c r="AF57" s="131" t="str">
        <f t="shared" si="30"/>
        <v>-</v>
      </c>
      <c r="AG57" s="18"/>
      <c r="AH57" s="107"/>
      <c r="AI57" s="101" t="str">
        <f t="shared" si="31"/>
        <v>-</v>
      </c>
      <c r="AJ57" s="97">
        <f t="shared" si="55"/>
        <v>0</v>
      </c>
      <c r="AK57" s="97" t="str">
        <f t="shared" si="56"/>
        <v>-</v>
      </c>
      <c r="AL57" s="106" t="str">
        <f t="shared" si="32"/>
        <v>-</v>
      </c>
      <c r="AM57" s="89" t="str">
        <f t="shared" si="33"/>
        <v>-</v>
      </c>
      <c r="AN57" s="105" t="str">
        <f t="shared" si="13"/>
        <v>-</v>
      </c>
      <c r="AO57" s="96" t="str">
        <f t="shared" si="66"/>
        <v>-</v>
      </c>
      <c r="AP57" s="97" t="str">
        <f t="shared" si="67"/>
        <v>-</v>
      </c>
      <c r="AQ57" s="97" t="str">
        <f t="shared" si="68"/>
        <v>-</v>
      </c>
      <c r="AR57" s="131" t="str">
        <f t="shared" si="34"/>
        <v>-</v>
      </c>
      <c r="AS57" s="110"/>
      <c r="AT57" s="107"/>
      <c r="AU57" s="101" t="str">
        <f t="shared" si="35"/>
        <v>-</v>
      </c>
      <c r="AV57" s="97">
        <f t="shared" si="36"/>
        <v>0</v>
      </c>
      <c r="AW57" s="97" t="str">
        <f t="shared" si="37"/>
        <v>-</v>
      </c>
      <c r="AX57" s="106" t="str">
        <f t="shared" si="38"/>
        <v>-</v>
      </c>
      <c r="AY57" s="89" t="str">
        <f t="shared" si="39"/>
        <v>-</v>
      </c>
      <c r="AZ57" s="105" t="str">
        <f t="shared" si="17"/>
        <v>-</v>
      </c>
      <c r="BA57" s="96" t="str">
        <f t="shared" si="69"/>
        <v>-</v>
      </c>
      <c r="BB57" s="97" t="str">
        <f t="shared" si="70"/>
        <v>-</v>
      </c>
      <c r="BC57" s="97" t="str">
        <f t="shared" si="71"/>
        <v>-</v>
      </c>
      <c r="BD57" s="131" t="str">
        <f t="shared" si="40"/>
        <v>-</v>
      </c>
      <c r="BE57" s="18"/>
      <c r="BF57" s="107"/>
      <c r="BG57" s="101" t="str">
        <f t="shared" si="41"/>
        <v>-</v>
      </c>
      <c r="BH57" s="97">
        <f t="shared" si="42"/>
        <v>0</v>
      </c>
      <c r="BI57" s="97" t="str">
        <f t="shared" si="43"/>
        <v>-</v>
      </c>
      <c r="BJ57" s="106" t="str">
        <f t="shared" si="44"/>
        <v>-</v>
      </c>
      <c r="BK57" s="89" t="str">
        <f t="shared" si="45"/>
        <v>-</v>
      </c>
      <c r="BL57" s="105" t="str">
        <f t="shared" si="46"/>
        <v>-</v>
      </c>
      <c r="BM57" s="124" t="str">
        <f t="shared" si="54"/>
        <v>-</v>
      </c>
      <c r="BN57" s="111"/>
      <c r="BO57" s="111"/>
    </row>
    <row r="58" spans="1:74" ht="15" customHeight="1" x14ac:dyDescent="0.3">
      <c r="A58" s="139">
        <f t="shared" si="72"/>
        <v>51</v>
      </c>
      <c r="B58" s="93"/>
      <c r="C58" s="94"/>
      <c r="D58" s="95"/>
      <c r="E58" s="95"/>
      <c r="F58" s="76"/>
      <c r="G58" s="18" t="s">
        <v>8</v>
      </c>
      <c r="H58" s="96" t="str">
        <f t="shared" si="57"/>
        <v>?</v>
      </c>
      <c r="I58" s="97" t="str">
        <f t="shared" si="22"/>
        <v>-</v>
      </c>
      <c r="J58" s="97" t="str">
        <f t="shared" si="58"/>
        <v>-</v>
      </c>
      <c r="K58" s="131" t="str">
        <f t="shared" si="23"/>
        <v>-</v>
      </c>
      <c r="L58" s="99"/>
      <c r="M58" s="100"/>
      <c r="N58" s="99"/>
      <c r="O58" s="98" t="str">
        <f t="shared" si="59"/>
        <v>-</v>
      </c>
      <c r="P58" s="98">
        <f t="shared" si="60"/>
        <v>0</v>
      </c>
      <c r="Q58" s="101" t="str">
        <f t="shared" si="24"/>
        <v>-</v>
      </c>
      <c r="R58" s="97">
        <f t="shared" si="25"/>
        <v>0</v>
      </c>
      <c r="S58" s="97" t="str">
        <f t="shared" si="26"/>
        <v>-</v>
      </c>
      <c r="U58" s="102">
        <f t="shared" si="61"/>
        <v>30.5</v>
      </c>
      <c r="V58" s="102">
        <f t="shared" si="62"/>
        <v>30.5</v>
      </c>
      <c r="W58" s="102">
        <f t="shared" si="27"/>
        <v>61</v>
      </c>
      <c r="X58" s="103">
        <f t="shared" si="28"/>
        <v>30.5</v>
      </c>
      <c r="Y58" s="104"/>
      <c r="Z58" s="106" t="str">
        <f t="shared" si="53"/>
        <v>-</v>
      </c>
      <c r="AA58" s="89" t="str">
        <f t="shared" si="29"/>
        <v>-</v>
      </c>
      <c r="AB58" s="105" t="str">
        <f t="shared" si="7"/>
        <v>-</v>
      </c>
      <c r="AC58" s="96" t="str">
        <f t="shared" si="63"/>
        <v>-</v>
      </c>
      <c r="AD58" s="97" t="str">
        <f t="shared" si="64"/>
        <v>-</v>
      </c>
      <c r="AE58" s="97" t="str">
        <f t="shared" si="65"/>
        <v>-</v>
      </c>
      <c r="AF58" s="131" t="str">
        <f t="shared" si="30"/>
        <v>-</v>
      </c>
      <c r="AG58" s="18"/>
      <c r="AH58" s="107"/>
      <c r="AI58" s="101" t="str">
        <f t="shared" si="31"/>
        <v>-</v>
      </c>
      <c r="AJ58" s="97">
        <f t="shared" si="55"/>
        <v>0</v>
      </c>
      <c r="AK58" s="97" t="str">
        <f t="shared" si="56"/>
        <v>-</v>
      </c>
      <c r="AL58" s="106" t="str">
        <f t="shared" si="32"/>
        <v>-</v>
      </c>
      <c r="AM58" s="89" t="str">
        <f t="shared" si="33"/>
        <v>-</v>
      </c>
      <c r="AN58" s="105" t="str">
        <f t="shared" si="13"/>
        <v>-</v>
      </c>
      <c r="AO58" s="96" t="str">
        <f t="shared" si="66"/>
        <v>-</v>
      </c>
      <c r="AP58" s="97" t="str">
        <f t="shared" si="67"/>
        <v>-</v>
      </c>
      <c r="AQ58" s="97" t="str">
        <f t="shared" si="68"/>
        <v>-</v>
      </c>
      <c r="AR58" s="131" t="str">
        <f t="shared" si="34"/>
        <v>-</v>
      </c>
      <c r="AS58" s="110"/>
      <c r="AT58" s="107"/>
      <c r="AU58" s="101" t="str">
        <f t="shared" si="35"/>
        <v>-</v>
      </c>
      <c r="AV58" s="97">
        <f t="shared" si="36"/>
        <v>0</v>
      </c>
      <c r="AW58" s="97" t="str">
        <f t="shared" si="37"/>
        <v>-</v>
      </c>
      <c r="AX58" s="106" t="str">
        <f t="shared" si="38"/>
        <v>-</v>
      </c>
      <c r="AY58" s="89" t="str">
        <f t="shared" si="39"/>
        <v>-</v>
      </c>
      <c r="AZ58" s="105" t="str">
        <f t="shared" si="17"/>
        <v>-</v>
      </c>
      <c r="BA58" s="96" t="str">
        <f t="shared" si="69"/>
        <v>-</v>
      </c>
      <c r="BB58" s="97" t="str">
        <f t="shared" si="70"/>
        <v>-</v>
      </c>
      <c r="BC58" s="97" t="str">
        <f t="shared" si="71"/>
        <v>-</v>
      </c>
      <c r="BD58" s="131" t="str">
        <f t="shared" si="40"/>
        <v>-</v>
      </c>
      <c r="BE58" s="18"/>
      <c r="BF58" s="107"/>
      <c r="BG58" s="101" t="str">
        <f t="shared" si="41"/>
        <v>-</v>
      </c>
      <c r="BH58" s="97">
        <f t="shared" si="42"/>
        <v>0</v>
      </c>
      <c r="BI58" s="97" t="str">
        <f t="shared" si="43"/>
        <v>-</v>
      </c>
      <c r="BJ58" s="106" t="str">
        <f t="shared" si="44"/>
        <v>-</v>
      </c>
      <c r="BK58" s="89" t="str">
        <f t="shared" si="45"/>
        <v>-</v>
      </c>
      <c r="BL58" s="105" t="str">
        <f t="shared" si="46"/>
        <v>-</v>
      </c>
      <c r="BM58" s="124" t="str">
        <f t="shared" si="54"/>
        <v>-</v>
      </c>
      <c r="BN58" s="111"/>
      <c r="BO58" s="111"/>
    </row>
    <row r="59" spans="1:74" ht="15" customHeight="1" x14ac:dyDescent="0.3">
      <c r="A59" s="139">
        <f t="shared" si="72"/>
        <v>52</v>
      </c>
      <c r="B59" s="93"/>
      <c r="C59" s="94"/>
      <c r="D59" s="95"/>
      <c r="E59" s="95"/>
      <c r="F59" s="76"/>
      <c r="G59" s="18" t="s">
        <v>8</v>
      </c>
      <c r="H59" s="96" t="str">
        <f t="shared" si="57"/>
        <v>?</v>
      </c>
      <c r="I59" s="97" t="str">
        <f t="shared" si="22"/>
        <v>-</v>
      </c>
      <c r="J59" s="97" t="str">
        <f t="shared" si="58"/>
        <v>-</v>
      </c>
      <c r="K59" s="131" t="str">
        <f t="shared" si="23"/>
        <v>-</v>
      </c>
      <c r="L59" s="99"/>
      <c r="M59" s="100"/>
      <c r="N59" s="99"/>
      <c r="O59" s="98" t="str">
        <f t="shared" si="59"/>
        <v>-</v>
      </c>
      <c r="P59" s="98">
        <f t="shared" si="60"/>
        <v>0</v>
      </c>
      <c r="Q59" s="101" t="str">
        <f t="shared" si="24"/>
        <v>-</v>
      </c>
      <c r="R59" s="97">
        <f t="shared" si="25"/>
        <v>0</v>
      </c>
      <c r="S59" s="97" t="str">
        <f t="shared" si="26"/>
        <v>-</v>
      </c>
      <c r="U59" s="102">
        <f t="shared" si="61"/>
        <v>30.5</v>
      </c>
      <c r="V59" s="102">
        <f t="shared" si="62"/>
        <v>30.5</v>
      </c>
      <c r="W59" s="102">
        <f t="shared" si="27"/>
        <v>61</v>
      </c>
      <c r="X59" s="103">
        <f t="shared" si="28"/>
        <v>30.5</v>
      </c>
      <c r="Y59" s="104"/>
      <c r="Z59" s="106" t="str">
        <f t="shared" si="53"/>
        <v>-</v>
      </c>
      <c r="AA59" s="89" t="str">
        <f t="shared" si="29"/>
        <v>-</v>
      </c>
      <c r="AB59" s="105" t="str">
        <f t="shared" si="7"/>
        <v>-</v>
      </c>
      <c r="AC59" s="96" t="str">
        <f t="shared" si="63"/>
        <v>-</v>
      </c>
      <c r="AD59" s="97" t="str">
        <f t="shared" si="64"/>
        <v>-</v>
      </c>
      <c r="AE59" s="97" t="str">
        <f t="shared" si="65"/>
        <v>-</v>
      </c>
      <c r="AF59" s="131" t="str">
        <f t="shared" si="30"/>
        <v>-</v>
      </c>
      <c r="AG59" s="18"/>
      <c r="AH59" s="107"/>
      <c r="AI59" s="101" t="str">
        <f t="shared" si="31"/>
        <v>-</v>
      </c>
      <c r="AJ59" s="97">
        <f t="shared" si="55"/>
        <v>0</v>
      </c>
      <c r="AK59" s="97" t="str">
        <f t="shared" si="56"/>
        <v>-</v>
      </c>
      <c r="AL59" s="106" t="str">
        <f t="shared" si="32"/>
        <v>-</v>
      </c>
      <c r="AM59" s="89" t="str">
        <f t="shared" si="33"/>
        <v>-</v>
      </c>
      <c r="AN59" s="105" t="str">
        <f t="shared" si="13"/>
        <v>-</v>
      </c>
      <c r="AO59" s="96" t="str">
        <f t="shared" si="66"/>
        <v>-</v>
      </c>
      <c r="AP59" s="97" t="str">
        <f t="shared" si="67"/>
        <v>-</v>
      </c>
      <c r="AQ59" s="97" t="str">
        <f t="shared" si="68"/>
        <v>-</v>
      </c>
      <c r="AR59" s="131" t="str">
        <f t="shared" si="34"/>
        <v>-</v>
      </c>
      <c r="AS59" s="110"/>
      <c r="AT59" s="107"/>
      <c r="AU59" s="101" t="str">
        <f t="shared" si="35"/>
        <v>-</v>
      </c>
      <c r="AV59" s="97">
        <f t="shared" si="36"/>
        <v>0</v>
      </c>
      <c r="AW59" s="97" t="str">
        <f t="shared" si="37"/>
        <v>-</v>
      </c>
      <c r="AX59" s="106" t="str">
        <f t="shared" si="38"/>
        <v>-</v>
      </c>
      <c r="AY59" s="89" t="str">
        <f t="shared" si="39"/>
        <v>-</v>
      </c>
      <c r="AZ59" s="105" t="str">
        <f t="shared" si="17"/>
        <v>-</v>
      </c>
      <c r="BA59" s="96" t="str">
        <f t="shared" si="69"/>
        <v>-</v>
      </c>
      <c r="BB59" s="97" t="str">
        <f t="shared" si="70"/>
        <v>-</v>
      </c>
      <c r="BC59" s="97" t="str">
        <f t="shared" si="71"/>
        <v>-</v>
      </c>
      <c r="BD59" s="131" t="str">
        <f t="shared" si="40"/>
        <v>-</v>
      </c>
      <c r="BE59" s="18"/>
      <c r="BF59" s="107"/>
      <c r="BG59" s="101" t="str">
        <f t="shared" si="41"/>
        <v>-</v>
      </c>
      <c r="BH59" s="97">
        <f t="shared" si="42"/>
        <v>0</v>
      </c>
      <c r="BI59" s="97" t="str">
        <f t="shared" si="43"/>
        <v>-</v>
      </c>
      <c r="BJ59" s="106" t="str">
        <f t="shared" si="44"/>
        <v>-</v>
      </c>
      <c r="BK59" s="89" t="str">
        <f t="shared" si="45"/>
        <v>-</v>
      </c>
      <c r="BL59" s="105" t="str">
        <f t="shared" si="46"/>
        <v>-</v>
      </c>
      <c r="BM59" s="124" t="str">
        <f t="shared" si="54"/>
        <v>-</v>
      </c>
      <c r="BN59" s="111"/>
      <c r="BO59" s="111"/>
    </row>
    <row r="60" spans="1:74" ht="15" customHeight="1" x14ac:dyDescent="0.3">
      <c r="A60" s="139">
        <f t="shared" si="72"/>
        <v>53</v>
      </c>
      <c r="B60" s="93"/>
      <c r="C60" s="94"/>
      <c r="D60" s="95"/>
      <c r="E60" s="95"/>
      <c r="F60" s="76"/>
      <c r="G60" s="18" t="s">
        <v>8</v>
      </c>
      <c r="H60" s="96" t="str">
        <f t="shared" si="57"/>
        <v>?</v>
      </c>
      <c r="I60" s="97" t="str">
        <f t="shared" si="22"/>
        <v>-</v>
      </c>
      <c r="J60" s="97" t="str">
        <f t="shared" si="58"/>
        <v>-</v>
      </c>
      <c r="K60" s="131" t="str">
        <f t="shared" si="23"/>
        <v>-</v>
      </c>
      <c r="L60" s="99"/>
      <c r="M60" s="100"/>
      <c r="N60" s="99"/>
      <c r="O60" s="98" t="str">
        <f t="shared" si="59"/>
        <v>-</v>
      </c>
      <c r="P60" s="98">
        <f t="shared" si="60"/>
        <v>0</v>
      </c>
      <c r="Q60" s="101" t="str">
        <f t="shared" si="24"/>
        <v>-</v>
      </c>
      <c r="R60" s="97">
        <f t="shared" si="25"/>
        <v>0</v>
      </c>
      <c r="S60" s="97" t="str">
        <f t="shared" si="26"/>
        <v>-</v>
      </c>
      <c r="U60" s="102">
        <f t="shared" si="61"/>
        <v>30.5</v>
      </c>
      <c r="V60" s="102">
        <f t="shared" si="62"/>
        <v>30.5</v>
      </c>
      <c r="W60" s="102">
        <f t="shared" si="27"/>
        <v>61</v>
      </c>
      <c r="X60" s="103">
        <f t="shared" si="28"/>
        <v>30.5</v>
      </c>
      <c r="Y60" s="104"/>
      <c r="Z60" s="106" t="str">
        <f t="shared" si="53"/>
        <v>-</v>
      </c>
      <c r="AA60" s="89" t="str">
        <f t="shared" si="29"/>
        <v>-</v>
      </c>
      <c r="AB60" s="105" t="str">
        <f t="shared" si="7"/>
        <v>-</v>
      </c>
      <c r="AC60" s="96" t="str">
        <f t="shared" si="63"/>
        <v>-</v>
      </c>
      <c r="AD60" s="97" t="str">
        <f t="shared" si="64"/>
        <v>-</v>
      </c>
      <c r="AE60" s="97" t="str">
        <f t="shared" si="65"/>
        <v>-</v>
      </c>
      <c r="AF60" s="131" t="str">
        <f t="shared" si="30"/>
        <v>-</v>
      </c>
      <c r="AG60" s="18"/>
      <c r="AH60" s="107"/>
      <c r="AI60" s="101" t="str">
        <f t="shared" si="31"/>
        <v>-</v>
      </c>
      <c r="AJ60" s="97">
        <f t="shared" si="55"/>
        <v>0</v>
      </c>
      <c r="AK60" s="97" t="str">
        <f t="shared" si="56"/>
        <v>-</v>
      </c>
      <c r="AL60" s="106" t="str">
        <f t="shared" si="32"/>
        <v>-</v>
      </c>
      <c r="AM60" s="89" t="str">
        <f t="shared" si="33"/>
        <v>-</v>
      </c>
      <c r="AN60" s="105" t="str">
        <f t="shared" si="13"/>
        <v>-</v>
      </c>
      <c r="AO60" s="96" t="str">
        <f t="shared" si="66"/>
        <v>-</v>
      </c>
      <c r="AP60" s="97" t="str">
        <f t="shared" si="67"/>
        <v>-</v>
      </c>
      <c r="AQ60" s="97" t="str">
        <f t="shared" si="68"/>
        <v>-</v>
      </c>
      <c r="AR60" s="131" t="str">
        <f t="shared" si="34"/>
        <v>-</v>
      </c>
      <c r="AS60" s="110"/>
      <c r="AT60" s="107"/>
      <c r="AU60" s="101" t="str">
        <f t="shared" si="35"/>
        <v>-</v>
      </c>
      <c r="AV60" s="97">
        <f t="shared" si="36"/>
        <v>0</v>
      </c>
      <c r="AW60" s="97" t="str">
        <f t="shared" si="37"/>
        <v>-</v>
      </c>
      <c r="AX60" s="106" t="str">
        <f t="shared" si="38"/>
        <v>-</v>
      </c>
      <c r="AY60" s="89" t="str">
        <f t="shared" si="39"/>
        <v>-</v>
      </c>
      <c r="AZ60" s="105" t="str">
        <f t="shared" si="17"/>
        <v>-</v>
      </c>
      <c r="BA60" s="96" t="str">
        <f t="shared" si="69"/>
        <v>-</v>
      </c>
      <c r="BB60" s="97" t="str">
        <f t="shared" si="70"/>
        <v>-</v>
      </c>
      <c r="BC60" s="97" t="str">
        <f t="shared" si="71"/>
        <v>-</v>
      </c>
      <c r="BD60" s="131" t="str">
        <f t="shared" si="40"/>
        <v>-</v>
      </c>
      <c r="BE60" s="18"/>
      <c r="BF60" s="107"/>
      <c r="BG60" s="101" t="str">
        <f t="shared" si="41"/>
        <v>-</v>
      </c>
      <c r="BH60" s="97">
        <f t="shared" si="42"/>
        <v>0</v>
      </c>
      <c r="BI60" s="97" t="str">
        <f t="shared" si="43"/>
        <v>-</v>
      </c>
      <c r="BJ60" s="106" t="str">
        <f t="shared" si="44"/>
        <v>-</v>
      </c>
      <c r="BK60" s="89" t="str">
        <f t="shared" si="45"/>
        <v>-</v>
      </c>
      <c r="BL60" s="105" t="str">
        <f t="shared" si="46"/>
        <v>-</v>
      </c>
      <c r="BM60" s="124" t="str">
        <f t="shared" si="54"/>
        <v>-</v>
      </c>
      <c r="BN60" s="111"/>
      <c r="BO60" s="111"/>
    </row>
    <row r="61" spans="1:74" ht="15" customHeight="1" x14ac:dyDescent="0.3">
      <c r="A61" s="139">
        <f t="shared" si="72"/>
        <v>54</v>
      </c>
      <c r="B61" s="93"/>
      <c r="C61" s="94"/>
      <c r="D61" s="95"/>
      <c r="E61" s="95"/>
      <c r="F61" s="76"/>
      <c r="G61" s="18" t="s">
        <v>8</v>
      </c>
      <c r="H61" s="96" t="str">
        <f t="shared" si="57"/>
        <v>?</v>
      </c>
      <c r="I61" s="97" t="str">
        <f t="shared" si="22"/>
        <v>-</v>
      </c>
      <c r="J61" s="97" t="str">
        <f t="shared" si="58"/>
        <v>-</v>
      </c>
      <c r="K61" s="131" t="str">
        <f t="shared" si="23"/>
        <v>-</v>
      </c>
      <c r="L61" s="99"/>
      <c r="M61" s="100"/>
      <c r="N61" s="99"/>
      <c r="O61" s="98" t="str">
        <f t="shared" si="59"/>
        <v>-</v>
      </c>
      <c r="P61" s="98">
        <f t="shared" si="60"/>
        <v>0</v>
      </c>
      <c r="Q61" s="101" t="str">
        <f t="shared" si="24"/>
        <v>-</v>
      </c>
      <c r="R61" s="97">
        <f t="shared" si="25"/>
        <v>0</v>
      </c>
      <c r="S61" s="97" t="str">
        <f t="shared" si="26"/>
        <v>-</v>
      </c>
      <c r="U61" s="102">
        <f t="shared" si="61"/>
        <v>30.5</v>
      </c>
      <c r="V61" s="102">
        <f t="shared" si="62"/>
        <v>30.5</v>
      </c>
      <c r="W61" s="102">
        <f t="shared" si="27"/>
        <v>61</v>
      </c>
      <c r="X61" s="103">
        <f t="shared" si="28"/>
        <v>30.5</v>
      </c>
      <c r="Y61" s="104"/>
      <c r="Z61" s="106" t="str">
        <f t="shared" si="53"/>
        <v>-</v>
      </c>
      <c r="AA61" s="89" t="str">
        <f t="shared" si="29"/>
        <v>-</v>
      </c>
      <c r="AB61" s="105" t="str">
        <f t="shared" si="7"/>
        <v>-</v>
      </c>
      <c r="AC61" s="96" t="str">
        <f t="shared" si="63"/>
        <v>-</v>
      </c>
      <c r="AD61" s="97" t="str">
        <f t="shared" si="64"/>
        <v>-</v>
      </c>
      <c r="AE61" s="97" t="str">
        <f t="shared" si="65"/>
        <v>-</v>
      </c>
      <c r="AF61" s="131" t="str">
        <f t="shared" si="30"/>
        <v>-</v>
      </c>
      <c r="AG61" s="18"/>
      <c r="AH61" s="107"/>
      <c r="AI61" s="101" t="str">
        <f t="shared" si="31"/>
        <v>-</v>
      </c>
      <c r="AJ61" s="97">
        <f t="shared" si="55"/>
        <v>0</v>
      </c>
      <c r="AK61" s="97" t="str">
        <f t="shared" si="56"/>
        <v>-</v>
      </c>
      <c r="AL61" s="106" t="str">
        <f t="shared" si="32"/>
        <v>-</v>
      </c>
      <c r="AM61" s="89" t="str">
        <f t="shared" si="33"/>
        <v>-</v>
      </c>
      <c r="AN61" s="105" t="str">
        <f t="shared" si="13"/>
        <v>-</v>
      </c>
      <c r="AO61" s="96" t="str">
        <f t="shared" si="66"/>
        <v>-</v>
      </c>
      <c r="AP61" s="97" t="str">
        <f t="shared" si="67"/>
        <v>-</v>
      </c>
      <c r="AQ61" s="97" t="str">
        <f t="shared" si="68"/>
        <v>-</v>
      </c>
      <c r="AR61" s="131" t="str">
        <f t="shared" si="34"/>
        <v>-</v>
      </c>
      <c r="AS61" s="110"/>
      <c r="AT61" s="107"/>
      <c r="AU61" s="101" t="str">
        <f t="shared" si="35"/>
        <v>-</v>
      </c>
      <c r="AV61" s="97">
        <f t="shared" si="36"/>
        <v>0</v>
      </c>
      <c r="AW61" s="97" t="str">
        <f t="shared" si="37"/>
        <v>-</v>
      </c>
      <c r="AX61" s="106" t="str">
        <f t="shared" si="38"/>
        <v>-</v>
      </c>
      <c r="AY61" s="89" t="str">
        <f t="shared" si="39"/>
        <v>-</v>
      </c>
      <c r="AZ61" s="105" t="str">
        <f t="shared" si="17"/>
        <v>-</v>
      </c>
      <c r="BA61" s="96" t="str">
        <f t="shared" si="69"/>
        <v>-</v>
      </c>
      <c r="BB61" s="97" t="str">
        <f t="shared" si="70"/>
        <v>-</v>
      </c>
      <c r="BC61" s="97" t="str">
        <f t="shared" si="71"/>
        <v>-</v>
      </c>
      <c r="BD61" s="131" t="str">
        <f t="shared" si="40"/>
        <v>-</v>
      </c>
      <c r="BE61" s="18"/>
      <c r="BF61" s="107"/>
      <c r="BG61" s="101" t="str">
        <f t="shared" si="41"/>
        <v>-</v>
      </c>
      <c r="BH61" s="97">
        <f t="shared" si="42"/>
        <v>0</v>
      </c>
      <c r="BI61" s="97" t="str">
        <f t="shared" si="43"/>
        <v>-</v>
      </c>
      <c r="BJ61" s="106" t="str">
        <f t="shared" si="44"/>
        <v>-</v>
      </c>
      <c r="BK61" s="89" t="str">
        <f t="shared" si="45"/>
        <v>-</v>
      </c>
      <c r="BL61" s="105" t="str">
        <f t="shared" si="46"/>
        <v>-</v>
      </c>
      <c r="BM61" s="124" t="str">
        <f t="shared" si="54"/>
        <v>-</v>
      </c>
      <c r="BN61" s="111"/>
      <c r="BO61" s="111"/>
    </row>
    <row r="62" spans="1:74" ht="15" customHeight="1" x14ac:dyDescent="0.3">
      <c r="A62" s="139">
        <f t="shared" si="72"/>
        <v>55</v>
      </c>
      <c r="B62" s="93"/>
      <c r="C62" s="94"/>
      <c r="D62" s="95"/>
      <c r="E62" s="95"/>
      <c r="F62" s="76"/>
      <c r="G62" s="18" t="s">
        <v>8</v>
      </c>
      <c r="H62" s="96" t="str">
        <f t="shared" si="57"/>
        <v>?</v>
      </c>
      <c r="I62" s="97" t="str">
        <f t="shared" si="22"/>
        <v>-</v>
      </c>
      <c r="J62" s="97" t="str">
        <f t="shared" si="58"/>
        <v>-</v>
      </c>
      <c r="K62" s="131" t="str">
        <f t="shared" si="23"/>
        <v>-</v>
      </c>
      <c r="L62" s="99"/>
      <c r="M62" s="100"/>
      <c r="N62" s="99"/>
      <c r="O62" s="98" t="str">
        <f t="shared" si="59"/>
        <v>-</v>
      </c>
      <c r="P62" s="98">
        <f t="shared" si="60"/>
        <v>0</v>
      </c>
      <c r="Q62" s="101" t="str">
        <f t="shared" si="24"/>
        <v>-</v>
      </c>
      <c r="R62" s="97">
        <f t="shared" si="25"/>
        <v>0</v>
      </c>
      <c r="S62" s="97" t="str">
        <f t="shared" si="26"/>
        <v>-</v>
      </c>
      <c r="U62" s="102">
        <f t="shared" si="61"/>
        <v>30.5</v>
      </c>
      <c r="V62" s="102">
        <f t="shared" si="62"/>
        <v>30.5</v>
      </c>
      <c r="W62" s="102">
        <f t="shared" si="27"/>
        <v>61</v>
      </c>
      <c r="X62" s="103">
        <f t="shared" si="28"/>
        <v>30.5</v>
      </c>
      <c r="Y62" s="104"/>
      <c r="Z62" s="106" t="str">
        <f t="shared" si="53"/>
        <v>-</v>
      </c>
      <c r="AA62" s="89" t="str">
        <f t="shared" si="29"/>
        <v>-</v>
      </c>
      <c r="AB62" s="105" t="str">
        <f t="shared" si="7"/>
        <v>-</v>
      </c>
      <c r="AC62" s="96" t="str">
        <f t="shared" si="63"/>
        <v>-</v>
      </c>
      <c r="AD62" s="97" t="str">
        <f t="shared" si="64"/>
        <v>-</v>
      </c>
      <c r="AE62" s="97" t="str">
        <f t="shared" si="65"/>
        <v>-</v>
      </c>
      <c r="AF62" s="131" t="str">
        <f t="shared" si="30"/>
        <v>-</v>
      </c>
      <c r="AG62" s="18"/>
      <c r="AH62" s="107"/>
      <c r="AI62" s="101" t="str">
        <f t="shared" si="31"/>
        <v>-</v>
      </c>
      <c r="AJ62" s="97">
        <f t="shared" si="55"/>
        <v>0</v>
      </c>
      <c r="AK62" s="97" t="str">
        <f t="shared" si="56"/>
        <v>-</v>
      </c>
      <c r="AL62" s="106" t="str">
        <f t="shared" si="32"/>
        <v>-</v>
      </c>
      <c r="AM62" s="89" t="str">
        <f t="shared" si="33"/>
        <v>-</v>
      </c>
      <c r="AN62" s="105" t="str">
        <f t="shared" si="13"/>
        <v>-</v>
      </c>
      <c r="AO62" s="96" t="str">
        <f t="shared" si="66"/>
        <v>-</v>
      </c>
      <c r="AP62" s="97" t="str">
        <f t="shared" si="67"/>
        <v>-</v>
      </c>
      <c r="AQ62" s="97" t="str">
        <f t="shared" si="68"/>
        <v>-</v>
      </c>
      <c r="AR62" s="131" t="str">
        <f t="shared" si="34"/>
        <v>-</v>
      </c>
      <c r="AS62" s="110"/>
      <c r="AT62" s="107"/>
      <c r="AU62" s="101" t="str">
        <f t="shared" si="35"/>
        <v>-</v>
      </c>
      <c r="AV62" s="97">
        <f t="shared" si="36"/>
        <v>0</v>
      </c>
      <c r="AW62" s="97" t="str">
        <f t="shared" si="37"/>
        <v>-</v>
      </c>
      <c r="AX62" s="106" t="str">
        <f t="shared" si="38"/>
        <v>-</v>
      </c>
      <c r="AY62" s="89" t="str">
        <f t="shared" si="39"/>
        <v>-</v>
      </c>
      <c r="AZ62" s="105" t="str">
        <f t="shared" si="17"/>
        <v>-</v>
      </c>
      <c r="BA62" s="96" t="str">
        <f t="shared" si="69"/>
        <v>-</v>
      </c>
      <c r="BB62" s="97" t="str">
        <f t="shared" si="70"/>
        <v>-</v>
      </c>
      <c r="BC62" s="97" t="str">
        <f t="shared" si="71"/>
        <v>-</v>
      </c>
      <c r="BD62" s="131" t="str">
        <f t="shared" si="40"/>
        <v>-</v>
      </c>
      <c r="BE62" s="18"/>
      <c r="BF62" s="107"/>
      <c r="BG62" s="101" t="str">
        <f t="shared" si="41"/>
        <v>-</v>
      </c>
      <c r="BH62" s="97">
        <f t="shared" si="42"/>
        <v>0</v>
      </c>
      <c r="BI62" s="97" t="str">
        <f t="shared" si="43"/>
        <v>-</v>
      </c>
      <c r="BJ62" s="106" t="str">
        <f t="shared" si="44"/>
        <v>-</v>
      </c>
      <c r="BK62" s="89" t="str">
        <f t="shared" si="45"/>
        <v>-</v>
      </c>
      <c r="BL62" s="105" t="str">
        <f t="shared" si="46"/>
        <v>-</v>
      </c>
      <c r="BM62" s="124" t="str">
        <f t="shared" si="54"/>
        <v>-</v>
      </c>
      <c r="BN62" s="111"/>
      <c r="BO62" s="111"/>
    </row>
    <row r="63" spans="1:74" ht="15" customHeight="1" x14ac:dyDescent="0.3">
      <c r="A63" s="139">
        <f t="shared" si="72"/>
        <v>56</v>
      </c>
      <c r="B63" s="93"/>
      <c r="C63" s="94"/>
      <c r="D63" s="95"/>
      <c r="E63" s="95"/>
      <c r="F63" s="76"/>
      <c r="G63" s="18" t="s">
        <v>8</v>
      </c>
      <c r="H63" s="96" t="str">
        <f t="shared" si="57"/>
        <v>?</v>
      </c>
      <c r="I63" s="97" t="str">
        <f t="shared" si="22"/>
        <v>-</v>
      </c>
      <c r="J63" s="97" t="str">
        <f t="shared" si="58"/>
        <v>-</v>
      </c>
      <c r="K63" s="131" t="str">
        <f t="shared" si="23"/>
        <v>-</v>
      </c>
      <c r="L63" s="99"/>
      <c r="M63" s="100"/>
      <c r="N63" s="99"/>
      <c r="O63" s="98" t="str">
        <f t="shared" si="59"/>
        <v>-</v>
      </c>
      <c r="P63" s="98">
        <f t="shared" si="60"/>
        <v>0</v>
      </c>
      <c r="Q63" s="101" t="str">
        <f t="shared" si="24"/>
        <v>-</v>
      </c>
      <c r="R63" s="97">
        <f t="shared" si="25"/>
        <v>0</v>
      </c>
      <c r="S63" s="97" t="str">
        <f t="shared" si="26"/>
        <v>-</v>
      </c>
      <c r="U63" s="102">
        <f t="shared" si="61"/>
        <v>30.5</v>
      </c>
      <c r="V63" s="102">
        <f t="shared" si="62"/>
        <v>30.5</v>
      </c>
      <c r="W63" s="102">
        <f t="shared" si="27"/>
        <v>61</v>
      </c>
      <c r="X63" s="103">
        <f t="shared" si="28"/>
        <v>30.5</v>
      </c>
      <c r="Y63" s="104"/>
      <c r="Z63" s="106" t="str">
        <f t="shared" si="53"/>
        <v>-</v>
      </c>
      <c r="AA63" s="89" t="str">
        <f t="shared" si="29"/>
        <v>-</v>
      </c>
      <c r="AB63" s="105" t="str">
        <f t="shared" si="7"/>
        <v>-</v>
      </c>
      <c r="AC63" s="96" t="str">
        <f t="shared" si="63"/>
        <v>-</v>
      </c>
      <c r="AD63" s="97" t="str">
        <f t="shared" si="64"/>
        <v>-</v>
      </c>
      <c r="AE63" s="97" t="str">
        <f t="shared" si="65"/>
        <v>-</v>
      </c>
      <c r="AF63" s="131" t="str">
        <f t="shared" si="30"/>
        <v>-</v>
      </c>
      <c r="AG63" s="18"/>
      <c r="AH63" s="107"/>
      <c r="AI63" s="101" t="str">
        <f t="shared" si="31"/>
        <v>-</v>
      </c>
      <c r="AJ63" s="97">
        <f t="shared" si="55"/>
        <v>0</v>
      </c>
      <c r="AK63" s="97" t="str">
        <f t="shared" si="56"/>
        <v>-</v>
      </c>
      <c r="AL63" s="106" t="str">
        <f t="shared" si="32"/>
        <v>-</v>
      </c>
      <c r="AM63" s="89" t="str">
        <f t="shared" si="33"/>
        <v>-</v>
      </c>
      <c r="AN63" s="105" t="str">
        <f t="shared" si="13"/>
        <v>-</v>
      </c>
      <c r="AO63" s="96" t="str">
        <f t="shared" si="66"/>
        <v>-</v>
      </c>
      <c r="AP63" s="97" t="str">
        <f t="shared" si="67"/>
        <v>-</v>
      </c>
      <c r="AQ63" s="97" t="str">
        <f t="shared" si="68"/>
        <v>-</v>
      </c>
      <c r="AR63" s="131" t="str">
        <f t="shared" si="34"/>
        <v>-</v>
      </c>
      <c r="AS63" s="110"/>
      <c r="AT63" s="107"/>
      <c r="AU63" s="101" t="str">
        <f t="shared" si="35"/>
        <v>-</v>
      </c>
      <c r="AV63" s="97">
        <f t="shared" si="36"/>
        <v>0</v>
      </c>
      <c r="AW63" s="97" t="str">
        <f t="shared" si="37"/>
        <v>-</v>
      </c>
      <c r="AX63" s="106" t="str">
        <f t="shared" si="38"/>
        <v>-</v>
      </c>
      <c r="AY63" s="89" t="str">
        <f t="shared" si="39"/>
        <v>-</v>
      </c>
      <c r="AZ63" s="105" t="str">
        <f t="shared" si="17"/>
        <v>-</v>
      </c>
      <c r="BA63" s="96" t="str">
        <f t="shared" si="69"/>
        <v>-</v>
      </c>
      <c r="BB63" s="97" t="str">
        <f t="shared" si="70"/>
        <v>-</v>
      </c>
      <c r="BC63" s="97" t="str">
        <f t="shared" si="71"/>
        <v>-</v>
      </c>
      <c r="BD63" s="131" t="str">
        <f t="shared" si="40"/>
        <v>-</v>
      </c>
      <c r="BE63" s="18"/>
      <c r="BF63" s="107"/>
      <c r="BG63" s="101" t="str">
        <f t="shared" si="41"/>
        <v>-</v>
      </c>
      <c r="BH63" s="97">
        <f t="shared" si="42"/>
        <v>0</v>
      </c>
      <c r="BI63" s="97" t="str">
        <f t="shared" si="43"/>
        <v>-</v>
      </c>
      <c r="BJ63" s="106" t="str">
        <f t="shared" si="44"/>
        <v>-</v>
      </c>
      <c r="BK63" s="89" t="str">
        <f t="shared" si="45"/>
        <v>-</v>
      </c>
      <c r="BL63" s="105" t="str">
        <f t="shared" si="46"/>
        <v>-</v>
      </c>
      <c r="BM63" s="124" t="str">
        <f t="shared" si="54"/>
        <v>-</v>
      </c>
      <c r="BN63" s="111"/>
      <c r="BO63" s="111"/>
    </row>
    <row r="64" spans="1:74" ht="15" customHeight="1" x14ac:dyDescent="0.3">
      <c r="A64" s="139">
        <f t="shared" si="72"/>
        <v>57</v>
      </c>
      <c r="B64" s="93"/>
      <c r="C64" s="94"/>
      <c r="D64" s="95"/>
      <c r="E64" s="95"/>
      <c r="F64" s="76"/>
      <c r="G64" s="18" t="s">
        <v>8</v>
      </c>
      <c r="H64" s="96" t="str">
        <f t="shared" si="57"/>
        <v>?</v>
      </c>
      <c r="I64" s="97" t="str">
        <f t="shared" si="22"/>
        <v>-</v>
      </c>
      <c r="J64" s="97" t="str">
        <f t="shared" si="58"/>
        <v>-</v>
      </c>
      <c r="K64" s="131" t="str">
        <f t="shared" si="23"/>
        <v>-</v>
      </c>
      <c r="L64" s="99"/>
      <c r="M64" s="100"/>
      <c r="N64" s="99"/>
      <c r="O64" s="98" t="str">
        <f t="shared" si="59"/>
        <v>-</v>
      </c>
      <c r="P64" s="98">
        <f t="shared" si="60"/>
        <v>0</v>
      </c>
      <c r="Q64" s="101" t="str">
        <f t="shared" si="24"/>
        <v>-</v>
      </c>
      <c r="R64" s="97">
        <f t="shared" si="25"/>
        <v>0</v>
      </c>
      <c r="S64" s="97" t="str">
        <f t="shared" si="26"/>
        <v>-</v>
      </c>
      <c r="U64" s="102">
        <f t="shared" si="61"/>
        <v>30.5</v>
      </c>
      <c r="V64" s="102">
        <f t="shared" si="62"/>
        <v>30.5</v>
      </c>
      <c r="W64" s="102">
        <f t="shared" si="27"/>
        <v>61</v>
      </c>
      <c r="X64" s="103">
        <f t="shared" si="28"/>
        <v>30.5</v>
      </c>
      <c r="Y64" s="104"/>
      <c r="Z64" s="106" t="str">
        <f t="shared" si="53"/>
        <v>-</v>
      </c>
      <c r="AA64" s="89" t="str">
        <f t="shared" si="29"/>
        <v>-</v>
      </c>
      <c r="AB64" s="105" t="str">
        <f t="shared" si="7"/>
        <v>-</v>
      </c>
      <c r="AC64" s="96" t="str">
        <f t="shared" si="63"/>
        <v>-</v>
      </c>
      <c r="AD64" s="97" t="str">
        <f t="shared" si="64"/>
        <v>-</v>
      </c>
      <c r="AE64" s="97" t="str">
        <f t="shared" si="65"/>
        <v>-</v>
      </c>
      <c r="AF64" s="131" t="str">
        <f t="shared" si="30"/>
        <v>-</v>
      </c>
      <c r="AG64" s="18"/>
      <c r="AH64" s="107"/>
      <c r="AI64" s="101" t="str">
        <f t="shared" si="31"/>
        <v>-</v>
      </c>
      <c r="AJ64" s="97">
        <f t="shared" si="55"/>
        <v>0</v>
      </c>
      <c r="AK64" s="97" t="str">
        <f t="shared" si="56"/>
        <v>-</v>
      </c>
      <c r="AL64" s="106" t="str">
        <f t="shared" si="32"/>
        <v>-</v>
      </c>
      <c r="AM64" s="89" t="str">
        <f t="shared" si="33"/>
        <v>-</v>
      </c>
      <c r="AN64" s="105" t="str">
        <f t="shared" si="13"/>
        <v>-</v>
      </c>
      <c r="AO64" s="96" t="str">
        <f t="shared" si="66"/>
        <v>-</v>
      </c>
      <c r="AP64" s="97" t="str">
        <f t="shared" si="67"/>
        <v>-</v>
      </c>
      <c r="AQ64" s="97" t="str">
        <f t="shared" si="68"/>
        <v>-</v>
      </c>
      <c r="AR64" s="131" t="str">
        <f t="shared" si="34"/>
        <v>-</v>
      </c>
      <c r="AS64" s="110"/>
      <c r="AT64" s="107"/>
      <c r="AU64" s="101" t="str">
        <f t="shared" si="35"/>
        <v>-</v>
      </c>
      <c r="AV64" s="97">
        <f t="shared" si="36"/>
        <v>0</v>
      </c>
      <c r="AW64" s="97" t="str">
        <f t="shared" si="37"/>
        <v>-</v>
      </c>
      <c r="AX64" s="106" t="str">
        <f t="shared" si="38"/>
        <v>-</v>
      </c>
      <c r="AY64" s="89" t="str">
        <f t="shared" si="39"/>
        <v>-</v>
      </c>
      <c r="AZ64" s="105" t="str">
        <f t="shared" si="17"/>
        <v>-</v>
      </c>
      <c r="BA64" s="96" t="str">
        <f t="shared" si="69"/>
        <v>-</v>
      </c>
      <c r="BB64" s="97" t="str">
        <f t="shared" si="70"/>
        <v>-</v>
      </c>
      <c r="BC64" s="97" t="str">
        <f t="shared" si="71"/>
        <v>-</v>
      </c>
      <c r="BD64" s="131" t="str">
        <f t="shared" si="40"/>
        <v>-</v>
      </c>
      <c r="BE64" s="18"/>
      <c r="BF64" s="107"/>
      <c r="BG64" s="101" t="str">
        <f t="shared" si="41"/>
        <v>-</v>
      </c>
      <c r="BH64" s="97">
        <f t="shared" si="42"/>
        <v>0</v>
      </c>
      <c r="BI64" s="97" t="str">
        <f t="shared" si="43"/>
        <v>-</v>
      </c>
      <c r="BJ64" s="106" t="str">
        <f t="shared" si="44"/>
        <v>-</v>
      </c>
      <c r="BK64" s="89" t="str">
        <f t="shared" si="45"/>
        <v>-</v>
      </c>
      <c r="BL64" s="105" t="str">
        <f t="shared" si="46"/>
        <v>-</v>
      </c>
      <c r="BM64" s="124" t="str">
        <f t="shared" si="54"/>
        <v>-</v>
      </c>
      <c r="BN64" s="111"/>
      <c r="BO64" s="111"/>
    </row>
    <row r="65" spans="1:68" ht="15" customHeight="1" x14ac:dyDescent="0.3">
      <c r="A65" s="139">
        <f t="shared" si="72"/>
        <v>58</v>
      </c>
      <c r="B65" s="93"/>
      <c r="C65" s="94"/>
      <c r="D65" s="95"/>
      <c r="E65" s="95"/>
      <c r="F65" s="76"/>
      <c r="G65" s="18" t="s">
        <v>8</v>
      </c>
      <c r="H65" s="96" t="str">
        <f t="shared" si="57"/>
        <v>?</v>
      </c>
      <c r="I65" s="97" t="str">
        <f t="shared" si="22"/>
        <v>-</v>
      </c>
      <c r="J65" s="97" t="str">
        <f t="shared" si="58"/>
        <v>-</v>
      </c>
      <c r="K65" s="131" t="str">
        <f t="shared" si="23"/>
        <v>-</v>
      </c>
      <c r="L65" s="99"/>
      <c r="M65" s="100"/>
      <c r="N65" s="99"/>
      <c r="O65" s="98" t="str">
        <f t="shared" si="59"/>
        <v>-</v>
      </c>
      <c r="P65" s="98">
        <f t="shared" si="60"/>
        <v>0</v>
      </c>
      <c r="Q65" s="101" t="str">
        <f t="shared" si="24"/>
        <v>-</v>
      </c>
      <c r="R65" s="97">
        <f t="shared" si="25"/>
        <v>0</v>
      </c>
      <c r="S65" s="97" t="str">
        <f t="shared" si="26"/>
        <v>-</v>
      </c>
      <c r="U65" s="102">
        <f t="shared" si="61"/>
        <v>30.5</v>
      </c>
      <c r="V65" s="102">
        <f t="shared" si="62"/>
        <v>30.5</v>
      </c>
      <c r="W65" s="102">
        <f t="shared" si="27"/>
        <v>61</v>
      </c>
      <c r="X65" s="103">
        <f t="shared" si="28"/>
        <v>30.5</v>
      </c>
      <c r="Y65" s="104"/>
      <c r="Z65" s="106" t="str">
        <f t="shared" si="53"/>
        <v>-</v>
      </c>
      <c r="AA65" s="89" t="str">
        <f t="shared" si="29"/>
        <v>-</v>
      </c>
      <c r="AB65" s="105" t="str">
        <f t="shared" si="7"/>
        <v>-</v>
      </c>
      <c r="AC65" s="96" t="str">
        <f t="shared" si="63"/>
        <v>-</v>
      </c>
      <c r="AD65" s="97" t="str">
        <f t="shared" si="64"/>
        <v>-</v>
      </c>
      <c r="AE65" s="97" t="str">
        <f t="shared" si="65"/>
        <v>-</v>
      </c>
      <c r="AF65" s="131" t="str">
        <f t="shared" si="30"/>
        <v>-</v>
      </c>
      <c r="AG65" s="18"/>
      <c r="AH65" s="107"/>
      <c r="AI65" s="101" t="str">
        <f t="shared" si="31"/>
        <v>-</v>
      </c>
      <c r="AJ65" s="97">
        <f t="shared" si="55"/>
        <v>0</v>
      </c>
      <c r="AK65" s="97" t="str">
        <f t="shared" si="56"/>
        <v>-</v>
      </c>
      <c r="AL65" s="106" t="str">
        <f t="shared" si="32"/>
        <v>-</v>
      </c>
      <c r="AM65" s="89" t="str">
        <f t="shared" si="33"/>
        <v>-</v>
      </c>
      <c r="AN65" s="105" t="str">
        <f t="shared" si="13"/>
        <v>-</v>
      </c>
      <c r="AO65" s="96" t="str">
        <f t="shared" si="66"/>
        <v>-</v>
      </c>
      <c r="AP65" s="97" t="str">
        <f t="shared" si="67"/>
        <v>-</v>
      </c>
      <c r="AQ65" s="97" t="str">
        <f t="shared" si="68"/>
        <v>-</v>
      </c>
      <c r="AR65" s="131" t="str">
        <f t="shared" si="34"/>
        <v>-</v>
      </c>
      <c r="AS65" s="110"/>
      <c r="AT65" s="107"/>
      <c r="AU65" s="101" t="str">
        <f t="shared" si="35"/>
        <v>-</v>
      </c>
      <c r="AV65" s="97">
        <f t="shared" si="36"/>
        <v>0</v>
      </c>
      <c r="AW65" s="97" t="str">
        <f t="shared" si="37"/>
        <v>-</v>
      </c>
      <c r="AX65" s="106" t="str">
        <f t="shared" si="38"/>
        <v>-</v>
      </c>
      <c r="AY65" s="89" t="str">
        <f t="shared" si="39"/>
        <v>-</v>
      </c>
      <c r="AZ65" s="105" t="str">
        <f t="shared" si="17"/>
        <v>-</v>
      </c>
      <c r="BA65" s="96" t="str">
        <f t="shared" si="69"/>
        <v>-</v>
      </c>
      <c r="BB65" s="97" t="str">
        <f t="shared" si="70"/>
        <v>-</v>
      </c>
      <c r="BC65" s="97" t="str">
        <f t="shared" si="71"/>
        <v>-</v>
      </c>
      <c r="BD65" s="131" t="str">
        <f t="shared" si="40"/>
        <v>-</v>
      </c>
      <c r="BE65" s="18"/>
      <c r="BF65" s="107"/>
      <c r="BG65" s="101" t="str">
        <f t="shared" si="41"/>
        <v>-</v>
      </c>
      <c r="BH65" s="97">
        <f t="shared" si="42"/>
        <v>0</v>
      </c>
      <c r="BI65" s="97" t="str">
        <f t="shared" si="43"/>
        <v>-</v>
      </c>
      <c r="BJ65" s="106" t="str">
        <f t="shared" si="44"/>
        <v>-</v>
      </c>
      <c r="BK65" s="89" t="str">
        <f t="shared" si="45"/>
        <v>-</v>
      </c>
      <c r="BL65" s="105" t="str">
        <f t="shared" si="46"/>
        <v>-</v>
      </c>
      <c r="BM65" s="124" t="str">
        <f t="shared" si="54"/>
        <v>-</v>
      </c>
      <c r="BN65" s="111"/>
      <c r="BO65" s="111"/>
    </row>
    <row r="66" spans="1:68" ht="15" customHeight="1" x14ac:dyDescent="0.3">
      <c r="A66" s="139">
        <f t="shared" si="72"/>
        <v>59</v>
      </c>
      <c r="B66" s="93"/>
      <c r="C66" s="94"/>
      <c r="D66" s="95"/>
      <c r="E66" s="95"/>
      <c r="F66" s="76"/>
      <c r="G66" s="18" t="s">
        <v>8</v>
      </c>
      <c r="H66" s="96" t="str">
        <f t="shared" si="57"/>
        <v>?</v>
      </c>
      <c r="I66" s="97" t="str">
        <f t="shared" si="22"/>
        <v>-</v>
      </c>
      <c r="J66" s="97" t="str">
        <f t="shared" si="58"/>
        <v>-</v>
      </c>
      <c r="K66" s="131" t="str">
        <f t="shared" si="23"/>
        <v>-</v>
      </c>
      <c r="L66" s="99"/>
      <c r="M66" s="100"/>
      <c r="N66" s="99"/>
      <c r="O66" s="98" t="str">
        <f t="shared" si="59"/>
        <v>-</v>
      </c>
      <c r="P66" s="98">
        <f t="shared" si="60"/>
        <v>0</v>
      </c>
      <c r="Q66" s="101" t="str">
        <f t="shared" si="24"/>
        <v>-</v>
      </c>
      <c r="R66" s="97">
        <f t="shared" si="25"/>
        <v>0</v>
      </c>
      <c r="S66" s="97" t="str">
        <f t="shared" si="26"/>
        <v>-</v>
      </c>
      <c r="U66" s="102">
        <f t="shared" si="61"/>
        <v>30.5</v>
      </c>
      <c r="V66" s="102">
        <f t="shared" si="62"/>
        <v>30.5</v>
      </c>
      <c r="W66" s="102">
        <f t="shared" si="27"/>
        <v>61</v>
      </c>
      <c r="X66" s="103">
        <f t="shared" si="28"/>
        <v>30.5</v>
      </c>
      <c r="Y66" s="104"/>
      <c r="Z66" s="106" t="str">
        <f t="shared" si="53"/>
        <v>-</v>
      </c>
      <c r="AA66" s="89" t="str">
        <f t="shared" si="29"/>
        <v>-</v>
      </c>
      <c r="AB66" s="105" t="str">
        <f t="shared" si="7"/>
        <v>-</v>
      </c>
      <c r="AC66" s="96" t="str">
        <f t="shared" si="63"/>
        <v>-</v>
      </c>
      <c r="AD66" s="97" t="str">
        <f t="shared" si="64"/>
        <v>-</v>
      </c>
      <c r="AE66" s="97" t="str">
        <f t="shared" si="65"/>
        <v>-</v>
      </c>
      <c r="AF66" s="131" t="str">
        <f t="shared" si="30"/>
        <v>-</v>
      </c>
      <c r="AG66" s="18"/>
      <c r="AH66" s="107"/>
      <c r="AI66" s="101" t="str">
        <f t="shared" si="31"/>
        <v>-</v>
      </c>
      <c r="AJ66" s="97">
        <f t="shared" si="55"/>
        <v>0</v>
      </c>
      <c r="AK66" s="97" t="str">
        <f t="shared" si="56"/>
        <v>-</v>
      </c>
      <c r="AL66" s="106" t="str">
        <f t="shared" si="32"/>
        <v>-</v>
      </c>
      <c r="AM66" s="89" t="str">
        <f t="shared" si="33"/>
        <v>-</v>
      </c>
      <c r="AN66" s="105" t="str">
        <f t="shared" si="13"/>
        <v>-</v>
      </c>
      <c r="AO66" s="96" t="str">
        <f t="shared" si="66"/>
        <v>-</v>
      </c>
      <c r="AP66" s="97" t="str">
        <f t="shared" si="67"/>
        <v>-</v>
      </c>
      <c r="AQ66" s="97" t="str">
        <f t="shared" si="68"/>
        <v>-</v>
      </c>
      <c r="AR66" s="131" t="str">
        <f t="shared" si="34"/>
        <v>-</v>
      </c>
      <c r="AS66" s="110"/>
      <c r="AT66" s="107"/>
      <c r="AU66" s="101" t="str">
        <f t="shared" si="35"/>
        <v>-</v>
      </c>
      <c r="AV66" s="97">
        <f t="shared" si="36"/>
        <v>0</v>
      </c>
      <c r="AW66" s="97" t="str">
        <f t="shared" si="37"/>
        <v>-</v>
      </c>
      <c r="AX66" s="106" t="str">
        <f t="shared" si="38"/>
        <v>-</v>
      </c>
      <c r="AY66" s="89" t="str">
        <f t="shared" si="39"/>
        <v>-</v>
      </c>
      <c r="AZ66" s="105" t="str">
        <f t="shared" si="17"/>
        <v>-</v>
      </c>
      <c r="BA66" s="96" t="str">
        <f t="shared" si="69"/>
        <v>-</v>
      </c>
      <c r="BB66" s="97" t="str">
        <f t="shared" si="70"/>
        <v>-</v>
      </c>
      <c r="BC66" s="97" t="str">
        <f t="shared" si="71"/>
        <v>-</v>
      </c>
      <c r="BD66" s="131" t="str">
        <f t="shared" si="40"/>
        <v>-</v>
      </c>
      <c r="BE66" s="18"/>
      <c r="BF66" s="107"/>
      <c r="BG66" s="101" t="str">
        <f t="shared" si="41"/>
        <v>-</v>
      </c>
      <c r="BH66" s="97">
        <f t="shared" si="42"/>
        <v>0</v>
      </c>
      <c r="BI66" s="97" t="str">
        <f t="shared" si="43"/>
        <v>-</v>
      </c>
      <c r="BJ66" s="106" t="str">
        <f t="shared" si="44"/>
        <v>-</v>
      </c>
      <c r="BK66" s="89" t="str">
        <f t="shared" si="45"/>
        <v>-</v>
      </c>
      <c r="BL66" s="105" t="str">
        <f t="shared" si="46"/>
        <v>-</v>
      </c>
      <c r="BM66" s="124" t="str">
        <f t="shared" si="54"/>
        <v>-</v>
      </c>
      <c r="BN66" s="111"/>
      <c r="BO66" s="111"/>
    </row>
    <row r="67" spans="1:68" ht="15" customHeight="1" x14ac:dyDescent="0.3">
      <c r="A67" s="139">
        <f t="shared" si="72"/>
        <v>60</v>
      </c>
      <c r="B67" s="93"/>
      <c r="C67" s="94"/>
      <c r="D67" s="95"/>
      <c r="E67" s="95"/>
      <c r="F67" s="76"/>
      <c r="G67" s="18" t="s">
        <v>8</v>
      </c>
      <c r="H67" s="96" t="str">
        <f t="shared" si="57"/>
        <v>?</v>
      </c>
      <c r="I67" s="97" t="str">
        <f t="shared" si="22"/>
        <v>-</v>
      </c>
      <c r="J67" s="97" t="str">
        <f t="shared" si="58"/>
        <v>-</v>
      </c>
      <c r="K67" s="131" t="str">
        <f t="shared" si="23"/>
        <v>-</v>
      </c>
      <c r="L67" s="99"/>
      <c r="M67" s="100"/>
      <c r="N67" s="99"/>
      <c r="O67" s="98" t="str">
        <f t="shared" si="59"/>
        <v>-</v>
      </c>
      <c r="P67" s="98">
        <f t="shared" si="60"/>
        <v>0</v>
      </c>
      <c r="Q67" s="101" t="str">
        <f t="shared" si="24"/>
        <v>-</v>
      </c>
      <c r="R67" s="97">
        <f t="shared" si="25"/>
        <v>0</v>
      </c>
      <c r="S67" s="97" t="str">
        <f t="shared" si="26"/>
        <v>-</v>
      </c>
      <c r="U67" s="102">
        <f t="shared" si="61"/>
        <v>30.5</v>
      </c>
      <c r="V67" s="102">
        <f t="shared" si="62"/>
        <v>30.5</v>
      </c>
      <c r="W67" s="102">
        <f t="shared" si="27"/>
        <v>61</v>
      </c>
      <c r="X67" s="103">
        <f t="shared" si="28"/>
        <v>30.5</v>
      </c>
      <c r="Y67" s="104"/>
      <c r="Z67" s="106" t="str">
        <f t="shared" si="53"/>
        <v>-</v>
      </c>
      <c r="AA67" s="89" t="str">
        <f t="shared" si="29"/>
        <v>-</v>
      </c>
      <c r="AB67" s="105" t="str">
        <f t="shared" si="7"/>
        <v>-</v>
      </c>
      <c r="AC67" s="96" t="str">
        <f t="shared" si="63"/>
        <v>-</v>
      </c>
      <c r="AD67" s="97" t="str">
        <f t="shared" si="64"/>
        <v>-</v>
      </c>
      <c r="AE67" s="97" t="str">
        <f t="shared" si="65"/>
        <v>-</v>
      </c>
      <c r="AF67" s="131" t="str">
        <f t="shared" si="30"/>
        <v>-</v>
      </c>
      <c r="AG67" s="18"/>
      <c r="AH67" s="107"/>
      <c r="AI67" s="101" t="str">
        <f t="shared" si="31"/>
        <v>-</v>
      </c>
      <c r="AJ67" s="97">
        <f t="shared" si="55"/>
        <v>0</v>
      </c>
      <c r="AK67" s="97" t="str">
        <f t="shared" si="56"/>
        <v>-</v>
      </c>
      <c r="AL67" s="106" t="str">
        <f t="shared" si="32"/>
        <v>-</v>
      </c>
      <c r="AM67" s="89" t="str">
        <f t="shared" si="33"/>
        <v>-</v>
      </c>
      <c r="AN67" s="105" t="str">
        <f t="shared" si="13"/>
        <v>-</v>
      </c>
      <c r="AO67" s="96" t="str">
        <f t="shared" si="66"/>
        <v>-</v>
      </c>
      <c r="AP67" s="97" t="str">
        <f t="shared" si="67"/>
        <v>-</v>
      </c>
      <c r="AQ67" s="97" t="str">
        <f t="shared" si="68"/>
        <v>-</v>
      </c>
      <c r="AR67" s="131" t="str">
        <f t="shared" si="34"/>
        <v>-</v>
      </c>
      <c r="AS67" s="110"/>
      <c r="AT67" s="107"/>
      <c r="AU67" s="101" t="str">
        <f t="shared" si="35"/>
        <v>-</v>
      </c>
      <c r="AV67" s="97">
        <f t="shared" si="36"/>
        <v>0</v>
      </c>
      <c r="AW67" s="97" t="str">
        <f t="shared" si="37"/>
        <v>-</v>
      </c>
      <c r="AX67" s="106" t="str">
        <f t="shared" si="38"/>
        <v>-</v>
      </c>
      <c r="AY67" s="89" t="str">
        <f t="shared" si="39"/>
        <v>-</v>
      </c>
      <c r="AZ67" s="105" t="str">
        <f t="shared" si="17"/>
        <v>-</v>
      </c>
      <c r="BA67" s="96" t="str">
        <f t="shared" si="69"/>
        <v>-</v>
      </c>
      <c r="BB67" s="97" t="str">
        <f t="shared" si="70"/>
        <v>-</v>
      </c>
      <c r="BC67" s="97" t="str">
        <f t="shared" si="71"/>
        <v>-</v>
      </c>
      <c r="BD67" s="131" t="str">
        <f t="shared" si="40"/>
        <v>-</v>
      </c>
      <c r="BE67" s="18"/>
      <c r="BF67" s="107"/>
      <c r="BG67" s="101" t="str">
        <f t="shared" si="41"/>
        <v>-</v>
      </c>
      <c r="BH67" s="97">
        <f t="shared" si="42"/>
        <v>0</v>
      </c>
      <c r="BI67" s="97" t="str">
        <f t="shared" si="43"/>
        <v>-</v>
      </c>
      <c r="BJ67" s="106" t="str">
        <f t="shared" si="44"/>
        <v>-</v>
      </c>
      <c r="BK67" s="89" t="str">
        <f t="shared" si="45"/>
        <v>-</v>
      </c>
      <c r="BL67" s="105" t="str">
        <f t="shared" si="46"/>
        <v>-</v>
      </c>
      <c r="BM67" s="124" t="str">
        <f t="shared" si="54"/>
        <v>-</v>
      </c>
      <c r="BN67" s="111"/>
      <c r="BO67" s="111"/>
    </row>
    <row r="68" spans="1:68" ht="15" customHeight="1" x14ac:dyDescent="0.3">
      <c r="AB68" s="112"/>
      <c r="AC68" s="112"/>
      <c r="AD68" s="112"/>
      <c r="AE68" s="112"/>
      <c r="AF68" s="113"/>
      <c r="AG68" s="80"/>
      <c r="AH68" s="80"/>
      <c r="AI68" s="112"/>
      <c r="AJ68" s="112"/>
      <c r="AK68" s="112"/>
      <c r="AL68" s="112"/>
      <c r="AM68" s="111"/>
      <c r="AN68" s="112"/>
      <c r="AO68" s="112"/>
      <c r="AP68" s="112"/>
      <c r="AQ68" s="114"/>
      <c r="AR68" s="113"/>
      <c r="AS68" s="80"/>
      <c r="AT68" s="80"/>
      <c r="AU68" s="112"/>
      <c r="AV68" s="112"/>
      <c r="AW68" s="112"/>
      <c r="AX68" s="112"/>
      <c r="AY68" s="104"/>
      <c r="AZ68" s="112"/>
      <c r="BA68" s="112"/>
      <c r="BB68" s="112"/>
      <c r="BC68" s="114"/>
      <c r="BD68" s="113"/>
      <c r="BE68" s="80"/>
      <c r="BF68" s="80"/>
      <c r="BG68" s="112"/>
      <c r="BH68" s="112"/>
      <c r="BI68" s="112"/>
      <c r="BJ68" s="112"/>
      <c r="BK68" s="80"/>
      <c r="BL68" s="112"/>
      <c r="BM68" s="115"/>
      <c r="BN68" s="115"/>
      <c r="BO68" s="115"/>
      <c r="BP68" s="115"/>
    </row>
    <row r="69" spans="1:68" ht="15" customHeight="1" x14ac:dyDescent="0.3">
      <c r="AB69" s="112"/>
      <c r="AC69" s="112"/>
      <c r="AD69" s="112"/>
      <c r="AE69" s="112"/>
      <c r="AF69" s="113"/>
      <c r="AG69" s="80"/>
      <c r="AH69" s="80"/>
      <c r="AI69" s="112"/>
      <c r="AJ69" s="112"/>
      <c r="AK69" s="112"/>
      <c r="AL69" s="112"/>
      <c r="AM69" s="111"/>
      <c r="AN69" s="112"/>
      <c r="AO69" s="112"/>
      <c r="AP69" s="112"/>
      <c r="AQ69" s="114"/>
      <c r="AR69" s="113"/>
      <c r="AS69" s="80"/>
      <c r="AT69" s="80"/>
      <c r="AU69" s="112"/>
      <c r="AV69" s="112"/>
      <c r="AW69" s="112"/>
      <c r="AX69" s="112"/>
      <c r="AY69" s="104"/>
      <c r="AZ69" s="112"/>
      <c r="BA69" s="112"/>
      <c r="BB69" s="112"/>
      <c r="BC69" s="114"/>
      <c r="BD69" s="113"/>
      <c r="BE69" s="80"/>
      <c r="BF69" s="80"/>
      <c r="BG69" s="112"/>
      <c r="BH69" s="112"/>
      <c r="BI69" s="112"/>
      <c r="BJ69" s="112"/>
      <c r="BK69" s="80"/>
      <c r="BL69" s="112"/>
      <c r="BM69" s="115"/>
      <c r="BN69" s="115"/>
      <c r="BO69" s="115"/>
      <c r="BP69" s="115"/>
    </row>
    <row r="70" spans="1:68" ht="15" customHeight="1" x14ac:dyDescent="0.3">
      <c r="AB70" s="112"/>
      <c r="AC70" s="112"/>
      <c r="AD70" s="112"/>
      <c r="AE70" s="112"/>
      <c r="AF70" s="113"/>
      <c r="AG70" s="80"/>
      <c r="AH70" s="80"/>
      <c r="AI70" s="112"/>
      <c r="AJ70" s="112"/>
      <c r="AK70" s="112"/>
      <c r="AL70" s="112"/>
      <c r="AM70" s="111"/>
      <c r="AN70" s="112"/>
      <c r="AO70" s="112"/>
      <c r="AP70" s="112"/>
      <c r="AQ70" s="114"/>
      <c r="AR70" s="113"/>
      <c r="AS70" s="80"/>
      <c r="AT70" s="80"/>
      <c r="AU70" s="112"/>
      <c r="AV70" s="112"/>
      <c r="AW70" s="112"/>
      <c r="AX70" s="112"/>
      <c r="AY70" s="104"/>
      <c r="AZ70" s="112"/>
      <c r="BA70" s="112"/>
      <c r="BB70" s="112"/>
      <c r="BC70" s="114"/>
      <c r="BD70" s="113"/>
      <c r="BE70" s="80"/>
      <c r="BF70" s="80"/>
      <c r="BG70" s="112"/>
      <c r="BH70" s="112"/>
      <c r="BI70" s="112"/>
      <c r="BJ70" s="112"/>
      <c r="BK70" s="80"/>
      <c r="BL70" s="112"/>
      <c r="BM70" s="115"/>
      <c r="BN70" s="115"/>
      <c r="BO70" s="115"/>
      <c r="BP70" s="115"/>
    </row>
    <row r="71" spans="1:68" ht="15" customHeight="1" x14ac:dyDescent="0.3">
      <c r="AB71" s="112"/>
      <c r="AC71" s="112"/>
      <c r="AD71" s="112"/>
      <c r="AE71" s="112"/>
      <c r="AF71" s="113"/>
      <c r="AG71" s="80"/>
      <c r="AH71" s="80"/>
      <c r="AI71" s="112"/>
      <c r="AJ71" s="112"/>
      <c r="AK71" s="112"/>
      <c r="AL71" s="112"/>
      <c r="AM71" s="111"/>
      <c r="AN71" s="112"/>
      <c r="AO71" s="112"/>
      <c r="AP71" s="112"/>
      <c r="AQ71" s="114"/>
      <c r="AR71" s="113"/>
      <c r="AS71" s="80"/>
      <c r="AT71" s="80"/>
      <c r="AU71" s="112"/>
      <c r="AV71" s="112"/>
      <c r="AW71" s="112"/>
      <c r="AX71" s="112"/>
      <c r="AY71" s="104"/>
      <c r="AZ71" s="112"/>
      <c r="BA71" s="112"/>
      <c r="BB71" s="112"/>
      <c r="BC71" s="114"/>
      <c r="BD71" s="113"/>
      <c r="BE71" s="80"/>
      <c r="BF71" s="80"/>
      <c r="BG71" s="112"/>
      <c r="BH71" s="112"/>
      <c r="BI71" s="112"/>
      <c r="BJ71" s="112"/>
      <c r="BK71" s="80"/>
      <c r="BL71" s="112"/>
      <c r="BM71" s="115"/>
      <c r="BN71" s="115"/>
      <c r="BO71" s="115"/>
      <c r="BP71" s="115"/>
    </row>
    <row r="72" spans="1:68" ht="15" customHeight="1" x14ac:dyDescent="0.3">
      <c r="AB72" s="112"/>
      <c r="AC72" s="112"/>
      <c r="AD72" s="112"/>
      <c r="AE72" s="112"/>
      <c r="AF72" s="113"/>
      <c r="AG72" s="80"/>
      <c r="AH72" s="80"/>
      <c r="AI72" s="112"/>
      <c r="AJ72" s="112"/>
      <c r="AK72" s="112"/>
      <c r="AL72" s="112"/>
      <c r="AM72" s="111"/>
      <c r="AN72" s="112"/>
      <c r="AO72" s="112"/>
      <c r="AP72" s="112"/>
      <c r="AQ72" s="114"/>
      <c r="AR72" s="113"/>
      <c r="AS72" s="80"/>
      <c r="AT72" s="80"/>
      <c r="AU72" s="112"/>
      <c r="AV72" s="112"/>
      <c r="AW72" s="112"/>
      <c r="AX72" s="112"/>
      <c r="AY72" s="104"/>
      <c r="AZ72" s="112"/>
      <c r="BA72" s="112"/>
      <c r="BB72" s="112"/>
      <c r="BC72" s="114"/>
      <c r="BD72" s="113"/>
      <c r="BE72" s="80"/>
      <c r="BF72" s="80"/>
      <c r="BG72" s="112"/>
      <c r="BH72" s="112"/>
      <c r="BI72" s="112"/>
      <c r="BJ72" s="112"/>
      <c r="BK72" s="80"/>
      <c r="BL72" s="112"/>
      <c r="BM72" s="115"/>
      <c r="BN72" s="115"/>
      <c r="BO72" s="115"/>
      <c r="BP72" s="115"/>
    </row>
    <row r="73" spans="1:68" ht="15" customHeight="1" x14ac:dyDescent="0.3">
      <c r="AB73" s="112"/>
      <c r="AC73" s="112"/>
      <c r="AD73" s="112"/>
      <c r="AE73" s="112"/>
      <c r="AF73" s="113"/>
      <c r="AG73" s="80"/>
      <c r="AH73" s="80"/>
      <c r="AI73" s="112"/>
      <c r="AJ73" s="112"/>
      <c r="AK73" s="112"/>
      <c r="AL73" s="112"/>
      <c r="AM73" s="111"/>
      <c r="AN73" s="112"/>
      <c r="AO73" s="112"/>
      <c r="AP73" s="112"/>
      <c r="AQ73" s="114"/>
      <c r="AR73" s="113"/>
      <c r="AS73" s="80"/>
      <c r="AT73" s="80"/>
      <c r="AU73" s="112"/>
      <c r="AV73" s="112"/>
      <c r="AW73" s="112"/>
      <c r="AX73" s="112"/>
      <c r="AY73" s="104"/>
      <c r="AZ73" s="112"/>
      <c r="BA73" s="112"/>
      <c r="BB73" s="112"/>
      <c r="BC73" s="114"/>
      <c r="BD73" s="113"/>
      <c r="BE73" s="80"/>
      <c r="BF73" s="80"/>
      <c r="BG73" s="112"/>
      <c r="BH73" s="112"/>
      <c r="BI73" s="112"/>
      <c r="BJ73" s="112"/>
      <c r="BK73" s="80"/>
      <c r="BL73" s="112"/>
      <c r="BM73" s="115"/>
      <c r="BN73" s="115"/>
      <c r="BO73" s="115"/>
      <c r="BP73" s="115"/>
    </row>
    <row r="74" spans="1:68" ht="15" customHeight="1" x14ac:dyDescent="0.3">
      <c r="AB74" s="112"/>
      <c r="AC74" s="112"/>
      <c r="AD74" s="112"/>
      <c r="AE74" s="112"/>
      <c r="AF74" s="113"/>
      <c r="AG74" s="80"/>
      <c r="AH74" s="80"/>
      <c r="AI74" s="112"/>
      <c r="AJ74" s="112"/>
      <c r="AK74" s="112"/>
      <c r="AL74" s="112"/>
      <c r="AM74" s="111"/>
      <c r="AN74" s="112"/>
      <c r="AO74" s="112"/>
      <c r="AP74" s="112"/>
      <c r="AQ74" s="114"/>
      <c r="AR74" s="113"/>
      <c r="AS74" s="80"/>
      <c r="AT74" s="80"/>
      <c r="AU74" s="112"/>
      <c r="AV74" s="112"/>
      <c r="AW74" s="112"/>
      <c r="AX74" s="112"/>
      <c r="AY74" s="104"/>
      <c r="AZ74" s="112"/>
      <c r="BA74" s="112"/>
      <c r="BB74" s="112"/>
      <c r="BC74" s="114"/>
      <c r="BD74" s="113"/>
      <c r="BE74" s="80"/>
      <c r="BF74" s="80"/>
      <c r="BG74" s="112"/>
      <c r="BH74" s="112"/>
      <c r="BI74" s="112"/>
      <c r="BJ74" s="112"/>
      <c r="BK74" s="80"/>
      <c r="BL74" s="112"/>
      <c r="BM74" s="115"/>
      <c r="BN74" s="115"/>
      <c r="BO74" s="115"/>
      <c r="BP74" s="115"/>
    </row>
    <row r="75" spans="1:68" ht="15" customHeight="1" x14ac:dyDescent="0.3">
      <c r="AB75" s="112"/>
      <c r="AC75" s="112"/>
      <c r="AD75" s="112"/>
      <c r="AE75" s="112"/>
      <c r="AF75" s="113"/>
      <c r="AG75" s="80"/>
      <c r="AH75" s="80"/>
      <c r="AI75" s="112"/>
      <c r="AJ75" s="112"/>
      <c r="AK75" s="112"/>
      <c r="AL75" s="112"/>
      <c r="AM75" s="111"/>
      <c r="AN75" s="112"/>
      <c r="AO75" s="112"/>
      <c r="AP75" s="112"/>
      <c r="AQ75" s="114"/>
      <c r="AR75" s="113"/>
      <c r="AS75" s="80"/>
      <c r="AT75" s="80"/>
      <c r="AU75" s="112"/>
      <c r="AV75" s="112"/>
      <c r="AW75" s="112"/>
      <c r="AX75" s="112"/>
      <c r="AY75" s="104"/>
      <c r="AZ75" s="112"/>
      <c r="BA75" s="112"/>
      <c r="BB75" s="112"/>
      <c r="BC75" s="114"/>
      <c r="BD75" s="113"/>
      <c r="BE75" s="80"/>
      <c r="BF75" s="80"/>
      <c r="BG75" s="112"/>
      <c r="BH75" s="112"/>
      <c r="BI75" s="112"/>
      <c r="BJ75" s="112"/>
      <c r="BK75" s="80"/>
      <c r="BL75" s="112"/>
      <c r="BM75" s="115"/>
      <c r="BN75" s="115"/>
      <c r="BO75" s="115"/>
      <c r="BP75" s="115"/>
    </row>
    <row r="76" spans="1:68" ht="15" customHeight="1" x14ac:dyDescent="0.3">
      <c r="AB76" s="112"/>
      <c r="AC76" s="112"/>
      <c r="AD76" s="112"/>
      <c r="AE76" s="112"/>
      <c r="AF76" s="113"/>
      <c r="AG76" s="80"/>
      <c r="AH76" s="80"/>
      <c r="AI76" s="112"/>
      <c r="AJ76" s="112"/>
      <c r="AK76" s="112"/>
      <c r="AL76" s="112"/>
      <c r="AM76" s="111"/>
      <c r="AN76" s="112"/>
      <c r="AO76" s="112"/>
      <c r="AP76" s="112"/>
      <c r="AQ76" s="114"/>
      <c r="AR76" s="113"/>
      <c r="AS76" s="80"/>
      <c r="AT76" s="80"/>
      <c r="AU76" s="112"/>
      <c r="AV76" s="112"/>
      <c r="AW76" s="112"/>
      <c r="AX76" s="112"/>
      <c r="AY76" s="104"/>
      <c r="AZ76" s="112"/>
      <c r="BA76" s="112"/>
      <c r="BB76" s="112"/>
      <c r="BC76" s="114"/>
      <c r="BD76" s="113"/>
      <c r="BE76" s="80"/>
      <c r="BF76" s="80"/>
      <c r="BG76" s="112"/>
      <c r="BH76" s="112"/>
      <c r="BI76" s="112"/>
      <c r="BJ76" s="112"/>
      <c r="BK76" s="80"/>
      <c r="BL76" s="112"/>
      <c r="BM76" s="115"/>
      <c r="BN76" s="115"/>
      <c r="BO76" s="115"/>
      <c r="BP76" s="115"/>
    </row>
    <row r="77" spans="1:68" ht="15" customHeight="1" x14ac:dyDescent="0.3">
      <c r="AB77" s="112"/>
      <c r="AC77" s="112"/>
      <c r="AD77" s="112"/>
      <c r="AE77" s="112"/>
      <c r="AF77" s="113"/>
      <c r="AG77" s="80"/>
      <c r="AH77" s="80"/>
      <c r="AI77" s="112"/>
      <c r="AJ77" s="112"/>
      <c r="AK77" s="112"/>
      <c r="AL77" s="112"/>
      <c r="AM77" s="111"/>
      <c r="AN77" s="112"/>
      <c r="AO77" s="112"/>
      <c r="AP77" s="112"/>
      <c r="AQ77" s="114"/>
      <c r="AR77" s="113"/>
      <c r="AS77" s="80"/>
      <c r="AT77" s="80"/>
      <c r="AU77" s="112"/>
      <c r="AV77" s="112"/>
      <c r="AW77" s="112"/>
      <c r="AX77" s="112"/>
      <c r="AY77" s="104"/>
      <c r="AZ77" s="112"/>
      <c r="BA77" s="112"/>
      <c r="BB77" s="112"/>
      <c r="BC77" s="114"/>
      <c r="BD77" s="113"/>
      <c r="BE77" s="80"/>
      <c r="BF77" s="80"/>
      <c r="BG77" s="112"/>
      <c r="BH77" s="112"/>
      <c r="BI77" s="112"/>
      <c r="BJ77" s="112"/>
      <c r="BK77" s="80"/>
      <c r="BL77" s="112"/>
      <c r="BM77" s="115"/>
      <c r="BN77" s="115"/>
      <c r="BO77" s="115"/>
      <c r="BP77" s="115"/>
    </row>
    <row r="78" spans="1:68" ht="15" customHeight="1" x14ac:dyDescent="0.3">
      <c r="AB78" s="112"/>
      <c r="AC78" s="112"/>
      <c r="AD78" s="112"/>
      <c r="AE78" s="112"/>
      <c r="AF78" s="113"/>
      <c r="AG78" s="80"/>
      <c r="AH78" s="80"/>
      <c r="AI78" s="112"/>
      <c r="AJ78" s="112"/>
      <c r="AK78" s="112"/>
      <c r="AL78" s="112"/>
      <c r="AM78" s="111"/>
      <c r="AN78" s="112"/>
      <c r="AO78" s="112"/>
      <c r="AP78" s="112"/>
      <c r="AQ78" s="114"/>
      <c r="AR78" s="113"/>
      <c r="AS78" s="80"/>
      <c r="AT78" s="80"/>
      <c r="AU78" s="112"/>
      <c r="AV78" s="112"/>
      <c r="AW78" s="112"/>
      <c r="AX78" s="112"/>
      <c r="AY78" s="104"/>
      <c r="AZ78" s="112"/>
      <c r="BA78" s="112"/>
      <c r="BB78" s="112"/>
      <c r="BC78" s="114"/>
      <c r="BD78" s="113"/>
      <c r="BE78" s="80"/>
      <c r="BF78" s="80"/>
      <c r="BG78" s="112"/>
      <c r="BH78" s="112"/>
      <c r="BI78" s="112"/>
      <c r="BJ78" s="112"/>
      <c r="BK78" s="80"/>
      <c r="BL78" s="112"/>
      <c r="BM78" s="115"/>
      <c r="BN78" s="115"/>
      <c r="BO78" s="115"/>
      <c r="BP78" s="115"/>
    </row>
    <row r="79" spans="1:68" ht="15" customHeight="1" x14ac:dyDescent="0.3">
      <c r="AB79" s="112"/>
      <c r="AC79" s="112"/>
      <c r="AD79" s="112"/>
      <c r="AE79" s="112"/>
      <c r="AF79" s="113"/>
      <c r="AG79" s="80"/>
      <c r="AH79" s="80"/>
      <c r="AI79" s="112"/>
      <c r="AJ79" s="112"/>
      <c r="AK79" s="112"/>
      <c r="AL79" s="112"/>
      <c r="AM79" s="111"/>
      <c r="AN79" s="112"/>
      <c r="AO79" s="112"/>
      <c r="AP79" s="112"/>
      <c r="AQ79" s="114"/>
      <c r="AR79" s="113"/>
      <c r="AS79" s="80"/>
      <c r="AT79" s="80"/>
      <c r="AU79" s="112"/>
      <c r="AV79" s="112"/>
      <c r="AW79" s="112"/>
      <c r="AX79" s="112"/>
      <c r="AY79" s="104"/>
      <c r="AZ79" s="112"/>
      <c r="BA79" s="112"/>
      <c r="BB79" s="112"/>
      <c r="BC79" s="114"/>
      <c r="BD79" s="113"/>
      <c r="BE79" s="80"/>
      <c r="BF79" s="80"/>
      <c r="BG79" s="112"/>
      <c r="BH79" s="112"/>
      <c r="BI79" s="112"/>
      <c r="BJ79" s="112"/>
      <c r="BK79" s="80"/>
      <c r="BL79" s="112"/>
      <c r="BM79" s="115"/>
      <c r="BN79" s="115"/>
      <c r="BO79" s="115"/>
      <c r="BP79" s="115"/>
    </row>
    <row r="80" spans="1:68" ht="15" customHeight="1" x14ac:dyDescent="0.3">
      <c r="AB80" s="112"/>
      <c r="AC80" s="112"/>
      <c r="AD80" s="112"/>
      <c r="AE80" s="112"/>
      <c r="AF80" s="113"/>
      <c r="AG80" s="80"/>
      <c r="AH80" s="80"/>
      <c r="AI80" s="112"/>
      <c r="AJ80" s="112"/>
      <c r="AK80" s="112"/>
      <c r="AL80" s="112"/>
      <c r="AM80" s="111"/>
      <c r="AN80" s="112"/>
      <c r="AO80" s="112"/>
      <c r="AP80" s="112"/>
      <c r="AQ80" s="114"/>
      <c r="AR80" s="113"/>
      <c r="AS80" s="80"/>
      <c r="AT80" s="80"/>
      <c r="AU80" s="112"/>
      <c r="AV80" s="112"/>
      <c r="AW80" s="112"/>
      <c r="AX80" s="112"/>
      <c r="AY80" s="104"/>
      <c r="AZ80" s="112"/>
      <c r="BA80" s="112"/>
      <c r="BB80" s="112"/>
      <c r="BC80" s="114"/>
      <c r="BD80" s="113"/>
      <c r="BE80" s="80"/>
      <c r="BF80" s="80"/>
      <c r="BG80" s="112"/>
      <c r="BH80" s="112"/>
      <c r="BI80" s="112"/>
      <c r="BJ80" s="112"/>
      <c r="BK80" s="80"/>
      <c r="BL80" s="112"/>
      <c r="BM80" s="115"/>
      <c r="BN80" s="115"/>
      <c r="BO80" s="115"/>
      <c r="BP80" s="115"/>
    </row>
    <row r="81" spans="28:68" ht="15" customHeight="1" x14ac:dyDescent="0.3">
      <c r="AB81" s="112"/>
      <c r="AC81" s="112"/>
      <c r="AD81" s="112"/>
      <c r="AE81" s="112"/>
      <c r="AF81" s="113"/>
      <c r="AG81" s="80"/>
      <c r="AH81" s="80"/>
      <c r="AI81" s="112"/>
      <c r="AJ81" s="112"/>
      <c r="AK81" s="112"/>
      <c r="AL81" s="112"/>
      <c r="AM81" s="111"/>
      <c r="AN81" s="112"/>
      <c r="AO81" s="112"/>
      <c r="AP81" s="112"/>
      <c r="AQ81" s="114"/>
      <c r="AR81" s="113"/>
      <c r="AS81" s="80"/>
      <c r="AT81" s="80"/>
      <c r="AU81" s="112"/>
      <c r="AV81" s="112"/>
      <c r="AW81" s="112"/>
      <c r="AX81" s="112"/>
      <c r="AY81" s="104"/>
      <c r="AZ81" s="112"/>
      <c r="BA81" s="112"/>
      <c r="BB81" s="112"/>
      <c r="BC81" s="114"/>
      <c r="BD81" s="113"/>
      <c r="BE81" s="80"/>
      <c r="BF81" s="80"/>
      <c r="BG81" s="112"/>
      <c r="BH81" s="112"/>
      <c r="BI81" s="112"/>
      <c r="BJ81" s="112"/>
      <c r="BK81" s="80"/>
      <c r="BL81" s="112"/>
      <c r="BM81" s="115"/>
      <c r="BN81" s="115"/>
      <c r="BO81" s="115"/>
      <c r="BP81" s="115"/>
    </row>
    <row r="82" spans="28:68" ht="15" customHeight="1" x14ac:dyDescent="0.3">
      <c r="AB82" s="112"/>
      <c r="AC82" s="112"/>
      <c r="AD82" s="112"/>
      <c r="AE82" s="112"/>
      <c r="AF82" s="113"/>
      <c r="AG82" s="80"/>
      <c r="AH82" s="80"/>
      <c r="AI82" s="112"/>
      <c r="AJ82" s="112"/>
      <c r="AK82" s="112"/>
      <c r="AL82" s="112"/>
      <c r="AM82" s="111"/>
      <c r="AN82" s="112"/>
      <c r="AO82" s="112"/>
      <c r="AP82" s="112"/>
      <c r="AQ82" s="114"/>
      <c r="AR82" s="113"/>
      <c r="AS82" s="80"/>
      <c r="AT82" s="80"/>
      <c r="AU82" s="112"/>
      <c r="AV82" s="112"/>
      <c r="AW82" s="112"/>
      <c r="AX82" s="112"/>
      <c r="AY82" s="104"/>
      <c r="AZ82" s="112"/>
      <c r="BA82" s="112"/>
      <c r="BB82" s="112"/>
      <c r="BC82" s="114"/>
      <c r="BD82" s="113"/>
      <c r="BE82" s="80"/>
      <c r="BF82" s="80"/>
      <c r="BG82" s="112"/>
      <c r="BH82" s="112"/>
      <c r="BI82" s="112"/>
      <c r="BJ82" s="112"/>
      <c r="BK82" s="80"/>
      <c r="BL82" s="112"/>
      <c r="BM82" s="115"/>
      <c r="BN82" s="115"/>
      <c r="BO82" s="115"/>
      <c r="BP82" s="115"/>
    </row>
    <row r="83" spans="28:68" ht="15" customHeight="1" x14ac:dyDescent="0.3">
      <c r="AB83" s="112"/>
      <c r="AC83" s="112"/>
      <c r="AD83" s="112"/>
      <c r="AE83" s="112"/>
      <c r="AF83" s="113"/>
      <c r="AG83" s="80"/>
      <c r="AH83" s="80"/>
      <c r="AI83" s="112"/>
      <c r="AJ83" s="112"/>
      <c r="AK83" s="112"/>
      <c r="AL83" s="112"/>
      <c r="AM83" s="111"/>
      <c r="AN83" s="112"/>
      <c r="AO83" s="112"/>
      <c r="AP83" s="112"/>
      <c r="AQ83" s="114"/>
      <c r="AR83" s="113"/>
      <c r="AS83" s="80"/>
      <c r="AT83" s="80"/>
      <c r="AU83" s="112"/>
      <c r="AV83" s="112"/>
      <c r="AW83" s="112"/>
      <c r="AX83" s="112"/>
      <c r="AY83" s="104"/>
      <c r="AZ83" s="112"/>
      <c r="BA83" s="112"/>
      <c r="BB83" s="112"/>
      <c r="BC83" s="114"/>
      <c r="BD83" s="113"/>
      <c r="BE83" s="80"/>
      <c r="BF83" s="80"/>
      <c r="BG83" s="112"/>
      <c r="BH83" s="112"/>
      <c r="BI83" s="112"/>
      <c r="BJ83" s="112"/>
      <c r="BK83" s="80"/>
      <c r="BL83" s="112"/>
      <c r="BM83" s="115"/>
      <c r="BN83" s="115"/>
      <c r="BO83" s="115"/>
      <c r="BP83" s="115"/>
    </row>
    <row r="84" spans="28:68" ht="15" customHeight="1" x14ac:dyDescent="0.3">
      <c r="AB84" s="112"/>
      <c r="AC84" s="112"/>
      <c r="AD84" s="112"/>
      <c r="AE84" s="112"/>
      <c r="AF84" s="113"/>
      <c r="AG84" s="80"/>
      <c r="AH84" s="80"/>
      <c r="AI84" s="112"/>
      <c r="AJ84" s="112"/>
      <c r="AK84" s="112"/>
      <c r="AL84" s="112"/>
      <c r="AM84" s="111"/>
      <c r="AN84" s="112"/>
      <c r="AO84" s="112"/>
      <c r="AP84" s="112"/>
      <c r="AQ84" s="114"/>
      <c r="AR84" s="113"/>
      <c r="AS84" s="80"/>
      <c r="AT84" s="80"/>
      <c r="AU84" s="112"/>
      <c r="AV84" s="112"/>
      <c r="AW84" s="112"/>
      <c r="AX84" s="112"/>
      <c r="AY84" s="104"/>
      <c r="AZ84" s="112"/>
      <c r="BA84" s="112"/>
      <c r="BB84" s="112"/>
      <c r="BC84" s="114"/>
      <c r="BD84" s="113"/>
      <c r="BE84" s="80"/>
      <c r="BF84" s="80"/>
      <c r="BG84" s="112"/>
      <c r="BH84" s="112"/>
      <c r="BI84" s="112"/>
      <c r="BJ84" s="112"/>
      <c r="BK84" s="80"/>
      <c r="BL84" s="112"/>
      <c r="BM84" s="115"/>
      <c r="BN84" s="115"/>
      <c r="BO84" s="115"/>
      <c r="BP84" s="115"/>
    </row>
    <row r="85" spans="28:68" ht="15" customHeight="1" x14ac:dyDescent="0.3">
      <c r="AB85" s="112"/>
      <c r="AC85" s="112"/>
      <c r="AD85" s="112"/>
      <c r="AE85" s="112"/>
      <c r="AF85" s="113"/>
      <c r="AG85" s="80"/>
      <c r="AH85" s="80"/>
      <c r="AI85" s="112"/>
      <c r="AJ85" s="112"/>
      <c r="AK85" s="112"/>
      <c r="AL85" s="112"/>
      <c r="AM85" s="111"/>
      <c r="AN85" s="112"/>
      <c r="AO85" s="112"/>
      <c r="AP85" s="112"/>
      <c r="AQ85" s="114"/>
      <c r="AR85" s="113"/>
      <c r="AS85" s="80"/>
      <c r="AT85" s="80"/>
      <c r="AU85" s="112"/>
      <c r="AV85" s="112"/>
      <c r="AW85" s="112"/>
      <c r="AX85" s="112"/>
      <c r="AY85" s="104"/>
      <c r="AZ85" s="112"/>
      <c r="BA85" s="112"/>
      <c r="BB85" s="112"/>
      <c r="BC85" s="114"/>
      <c r="BD85" s="113"/>
      <c r="BE85" s="80"/>
      <c r="BF85" s="80"/>
      <c r="BG85" s="112"/>
      <c r="BH85" s="112"/>
      <c r="BI85" s="112"/>
      <c r="BJ85" s="112"/>
      <c r="BK85" s="80"/>
      <c r="BL85" s="112"/>
      <c r="BM85" s="115"/>
      <c r="BN85" s="115"/>
      <c r="BO85" s="115"/>
      <c r="BP85" s="115"/>
    </row>
    <row r="86" spans="28:68" ht="15" customHeight="1" x14ac:dyDescent="0.3">
      <c r="AB86" s="112"/>
      <c r="AC86" s="112"/>
      <c r="AD86" s="112"/>
      <c r="AE86" s="112"/>
      <c r="AF86" s="113"/>
      <c r="AG86" s="80"/>
      <c r="AH86" s="80"/>
      <c r="AI86" s="112"/>
      <c r="AJ86" s="112"/>
      <c r="AK86" s="112"/>
      <c r="AL86" s="112"/>
      <c r="AM86" s="111"/>
      <c r="AN86" s="112"/>
      <c r="AO86" s="112"/>
      <c r="AP86" s="112"/>
      <c r="AQ86" s="114"/>
      <c r="AR86" s="113"/>
      <c r="AS86" s="80"/>
      <c r="AT86" s="80"/>
      <c r="AU86" s="112"/>
      <c r="AV86" s="112"/>
      <c r="AW86" s="112"/>
      <c r="AX86" s="112"/>
      <c r="AY86" s="104"/>
      <c r="AZ86" s="112"/>
      <c r="BA86" s="112"/>
      <c r="BB86" s="112"/>
      <c r="BC86" s="114"/>
      <c r="BD86" s="113"/>
      <c r="BE86" s="80"/>
      <c r="BF86" s="80"/>
      <c r="BG86" s="112"/>
      <c r="BH86" s="112"/>
      <c r="BI86" s="112"/>
      <c r="BJ86" s="112"/>
      <c r="BK86" s="80"/>
      <c r="BL86" s="112"/>
      <c r="BM86" s="115"/>
      <c r="BN86" s="115"/>
      <c r="BO86" s="115"/>
      <c r="BP86" s="115"/>
    </row>
    <row r="87" spans="28:68" ht="15" customHeight="1" x14ac:dyDescent="0.3">
      <c r="AB87" s="112"/>
      <c r="AC87" s="112"/>
      <c r="AD87" s="112"/>
      <c r="AE87" s="112"/>
      <c r="AF87" s="113"/>
      <c r="AG87" s="80"/>
      <c r="AH87" s="80"/>
      <c r="AI87" s="112"/>
      <c r="AJ87" s="112"/>
      <c r="AK87" s="112"/>
      <c r="AL87" s="112"/>
      <c r="AM87" s="111"/>
      <c r="AN87" s="112"/>
      <c r="AO87" s="112"/>
      <c r="AP87" s="112"/>
      <c r="AQ87" s="114"/>
      <c r="AR87" s="113"/>
      <c r="AS87" s="80"/>
      <c r="AT87" s="80"/>
      <c r="AU87" s="112"/>
      <c r="AV87" s="112"/>
      <c r="AW87" s="112"/>
      <c r="AX87" s="112"/>
      <c r="AY87" s="104"/>
      <c r="AZ87" s="112"/>
      <c r="BA87" s="112"/>
      <c r="BB87" s="112"/>
      <c r="BC87" s="114"/>
      <c r="BD87" s="113"/>
      <c r="BE87" s="80"/>
      <c r="BF87" s="80"/>
      <c r="BG87" s="112"/>
      <c r="BH87" s="112"/>
      <c r="BI87" s="112"/>
      <c r="BJ87" s="112"/>
      <c r="BK87" s="80"/>
      <c r="BL87" s="112"/>
      <c r="BM87" s="115"/>
      <c r="BN87" s="115"/>
      <c r="BO87" s="115"/>
      <c r="BP87" s="115"/>
    </row>
    <row r="88" spans="28:68" ht="15" customHeight="1" x14ac:dyDescent="0.3">
      <c r="AB88" s="112"/>
      <c r="AC88" s="112"/>
      <c r="AD88" s="112"/>
      <c r="AE88" s="112"/>
      <c r="AF88" s="113"/>
      <c r="AG88" s="80"/>
      <c r="AH88" s="80"/>
      <c r="AI88" s="112"/>
      <c r="AJ88" s="112"/>
      <c r="AK88" s="112"/>
      <c r="AL88" s="112"/>
      <c r="AM88" s="111"/>
      <c r="AN88" s="112"/>
      <c r="AO88" s="112"/>
      <c r="AP88" s="112"/>
      <c r="AQ88" s="114"/>
      <c r="AR88" s="113"/>
      <c r="AS88" s="80"/>
      <c r="AT88" s="80"/>
      <c r="AU88" s="112"/>
      <c r="AV88" s="112"/>
      <c r="AW88" s="112"/>
      <c r="AX88" s="112"/>
      <c r="AY88" s="104"/>
      <c r="AZ88" s="112"/>
      <c r="BA88" s="112"/>
      <c r="BB88" s="112"/>
      <c r="BC88" s="114"/>
      <c r="BD88" s="113"/>
      <c r="BE88" s="80"/>
      <c r="BF88" s="80"/>
      <c r="BG88" s="112"/>
      <c r="BH88" s="112"/>
      <c r="BI88" s="112"/>
      <c r="BJ88" s="112"/>
      <c r="BK88" s="80"/>
      <c r="BL88" s="112"/>
      <c r="BM88" s="115"/>
      <c r="BN88" s="115"/>
      <c r="BO88" s="115"/>
      <c r="BP88" s="115"/>
    </row>
    <row r="89" spans="28:68" ht="15" customHeight="1" x14ac:dyDescent="0.3">
      <c r="AB89" s="112"/>
      <c r="AC89" s="112"/>
      <c r="AD89" s="112"/>
      <c r="AE89" s="112"/>
      <c r="AF89" s="113"/>
      <c r="AG89" s="80"/>
      <c r="AH89" s="80"/>
      <c r="AI89" s="112"/>
      <c r="AJ89" s="112"/>
      <c r="AK89" s="112"/>
      <c r="AL89" s="112"/>
      <c r="AM89" s="111"/>
      <c r="AN89" s="112"/>
      <c r="AO89" s="112"/>
      <c r="AP89" s="112"/>
      <c r="AQ89" s="114"/>
      <c r="AR89" s="113"/>
      <c r="AS89" s="80"/>
      <c r="AT89" s="80"/>
      <c r="AU89" s="112"/>
      <c r="AV89" s="112"/>
      <c r="AW89" s="112"/>
      <c r="AX89" s="112"/>
      <c r="AY89" s="104"/>
      <c r="AZ89" s="112"/>
      <c r="BA89" s="112"/>
      <c r="BB89" s="112"/>
      <c r="BC89" s="114"/>
      <c r="BD89" s="113"/>
      <c r="BE89" s="80"/>
      <c r="BF89" s="80"/>
      <c r="BG89" s="112"/>
      <c r="BH89" s="112"/>
      <c r="BI89" s="112"/>
      <c r="BJ89" s="112"/>
      <c r="BK89" s="80"/>
      <c r="BL89" s="112"/>
      <c r="BM89" s="115"/>
      <c r="BN89" s="115"/>
      <c r="BO89" s="115"/>
      <c r="BP89" s="115"/>
    </row>
    <row r="90" spans="28:68" ht="15" customHeight="1" x14ac:dyDescent="0.3">
      <c r="AB90" s="112"/>
      <c r="AC90" s="112"/>
      <c r="AD90" s="112"/>
      <c r="AE90" s="112"/>
      <c r="AF90" s="113"/>
      <c r="AG90" s="80"/>
      <c r="AH90" s="80"/>
      <c r="AI90" s="112"/>
      <c r="AJ90" s="112"/>
      <c r="AK90" s="112"/>
      <c r="AL90" s="112"/>
      <c r="AM90" s="111"/>
      <c r="AN90" s="112"/>
      <c r="AO90" s="112"/>
      <c r="AP90" s="112"/>
      <c r="AQ90" s="114"/>
      <c r="AR90" s="113"/>
      <c r="AS90" s="80"/>
      <c r="AT90" s="80"/>
      <c r="AU90" s="112"/>
      <c r="AV90" s="112"/>
      <c r="AW90" s="112"/>
      <c r="AX90" s="112"/>
      <c r="AY90" s="104"/>
      <c r="AZ90" s="112"/>
      <c r="BA90" s="112"/>
      <c r="BB90" s="112"/>
      <c r="BC90" s="114"/>
      <c r="BD90" s="113"/>
      <c r="BE90" s="80"/>
      <c r="BF90" s="80"/>
      <c r="BG90" s="112"/>
      <c r="BH90" s="112"/>
      <c r="BI90" s="112"/>
      <c r="BJ90" s="112"/>
      <c r="BK90" s="80"/>
      <c r="BL90" s="112"/>
      <c r="BM90" s="115"/>
      <c r="BN90" s="115"/>
      <c r="BO90" s="115"/>
      <c r="BP90" s="115"/>
    </row>
    <row r="91" spans="28:68" ht="15" customHeight="1" x14ac:dyDescent="0.3">
      <c r="AB91" s="112"/>
      <c r="AC91" s="112"/>
      <c r="AD91" s="112"/>
      <c r="AE91" s="112"/>
      <c r="AF91" s="113"/>
      <c r="AG91" s="80"/>
      <c r="AH91" s="80"/>
      <c r="AI91" s="112"/>
      <c r="AJ91" s="112"/>
      <c r="AK91" s="112"/>
      <c r="AL91" s="112"/>
      <c r="AM91" s="111"/>
      <c r="AN91" s="112"/>
      <c r="AO91" s="112"/>
      <c r="AP91" s="112"/>
      <c r="AQ91" s="114"/>
      <c r="AR91" s="113"/>
      <c r="AS91" s="80"/>
      <c r="AT91" s="80"/>
      <c r="AU91" s="112"/>
      <c r="AV91" s="112"/>
      <c r="AW91" s="112"/>
      <c r="AX91" s="112"/>
      <c r="AY91" s="104"/>
      <c r="AZ91" s="112"/>
      <c r="BA91" s="112"/>
      <c r="BB91" s="112"/>
      <c r="BC91" s="114"/>
      <c r="BD91" s="113"/>
      <c r="BE91" s="80"/>
      <c r="BF91" s="80"/>
      <c r="BG91" s="112"/>
      <c r="BH91" s="112"/>
      <c r="BI91" s="112"/>
      <c r="BJ91" s="112"/>
      <c r="BK91" s="80"/>
      <c r="BL91" s="112"/>
      <c r="BM91" s="115"/>
      <c r="BN91" s="115"/>
      <c r="BO91" s="115"/>
      <c r="BP91" s="115"/>
    </row>
    <row r="92" spans="28:68" ht="15" customHeight="1" x14ac:dyDescent="0.3">
      <c r="AB92" s="112"/>
      <c r="AC92" s="112"/>
      <c r="AD92" s="112"/>
      <c r="AE92" s="112"/>
      <c r="AF92" s="113"/>
      <c r="AG92" s="80"/>
      <c r="AH92" s="80"/>
      <c r="AI92" s="112"/>
      <c r="AJ92" s="112"/>
      <c r="AK92" s="112"/>
      <c r="AL92" s="112"/>
      <c r="AM92" s="111"/>
      <c r="AN92" s="112"/>
      <c r="AO92" s="112"/>
      <c r="AP92" s="112"/>
      <c r="AQ92" s="114"/>
      <c r="AR92" s="113"/>
      <c r="AS92" s="80"/>
      <c r="AT92" s="80"/>
      <c r="AU92" s="112"/>
      <c r="AV92" s="112"/>
      <c r="AW92" s="112"/>
      <c r="AX92" s="112"/>
      <c r="AY92" s="104"/>
      <c r="AZ92" s="112"/>
      <c r="BA92" s="112"/>
      <c r="BB92" s="112"/>
      <c r="BC92" s="114"/>
      <c r="BD92" s="113"/>
      <c r="BE92" s="80"/>
      <c r="BF92" s="80"/>
      <c r="BG92" s="112"/>
      <c r="BH92" s="112"/>
      <c r="BI92" s="112"/>
      <c r="BJ92" s="112"/>
      <c r="BK92" s="80"/>
      <c r="BL92" s="112"/>
      <c r="BM92" s="115"/>
      <c r="BN92" s="115"/>
      <c r="BO92" s="115"/>
      <c r="BP92" s="115"/>
    </row>
    <row r="93" spans="28:68" ht="15" customHeight="1" x14ac:dyDescent="0.3">
      <c r="AB93" s="112"/>
      <c r="AC93" s="112"/>
      <c r="AD93" s="112"/>
      <c r="AE93" s="112"/>
      <c r="AF93" s="113"/>
      <c r="AG93" s="80"/>
      <c r="AH93" s="80"/>
      <c r="AI93" s="112"/>
      <c r="AJ93" s="112"/>
      <c r="AK93" s="112"/>
      <c r="AL93" s="112"/>
      <c r="AM93" s="111"/>
      <c r="AN93" s="112"/>
      <c r="AO93" s="112"/>
      <c r="AP93" s="112"/>
      <c r="AQ93" s="114"/>
      <c r="AR93" s="113"/>
      <c r="AS93" s="80"/>
      <c r="AT93" s="80"/>
      <c r="AU93" s="112"/>
      <c r="AV93" s="112"/>
      <c r="AW93" s="112"/>
      <c r="AX93" s="112"/>
      <c r="AY93" s="104"/>
      <c r="AZ93" s="112"/>
      <c r="BA93" s="112"/>
      <c r="BB93" s="112"/>
      <c r="BC93" s="114"/>
      <c r="BD93" s="113"/>
      <c r="BE93" s="80"/>
      <c r="BF93" s="80"/>
      <c r="BG93" s="112"/>
      <c r="BH93" s="112"/>
      <c r="BI93" s="112"/>
      <c r="BJ93" s="112"/>
      <c r="BK93" s="80"/>
      <c r="BL93" s="112"/>
      <c r="BM93" s="115"/>
      <c r="BN93" s="115"/>
      <c r="BO93" s="115"/>
      <c r="BP93" s="115"/>
    </row>
    <row r="94" spans="28:68" ht="15" customHeight="1" x14ac:dyDescent="0.3">
      <c r="AB94" s="112"/>
      <c r="AC94" s="112"/>
      <c r="AD94" s="112"/>
      <c r="AE94" s="112"/>
      <c r="AF94" s="113"/>
      <c r="AG94" s="80"/>
      <c r="AH94" s="80"/>
      <c r="AI94" s="112"/>
      <c r="AJ94" s="112"/>
      <c r="AK94" s="112"/>
      <c r="AL94" s="112"/>
      <c r="AM94" s="111"/>
      <c r="AN94" s="112"/>
      <c r="AO94" s="112"/>
      <c r="AP94" s="112"/>
      <c r="AQ94" s="114"/>
      <c r="AR94" s="113"/>
      <c r="AS94" s="80"/>
      <c r="AT94" s="80"/>
      <c r="AU94" s="112"/>
      <c r="AV94" s="112"/>
      <c r="AW94" s="112"/>
      <c r="AX94" s="112"/>
      <c r="AY94" s="104"/>
      <c r="AZ94" s="112"/>
      <c r="BA94" s="112"/>
      <c r="BB94" s="112"/>
      <c r="BC94" s="114"/>
      <c r="BD94" s="113"/>
      <c r="BE94" s="80"/>
      <c r="BF94" s="80"/>
      <c r="BG94" s="112"/>
      <c r="BH94" s="112"/>
      <c r="BI94" s="112"/>
      <c r="BJ94" s="112"/>
      <c r="BK94" s="80"/>
      <c r="BL94" s="112"/>
      <c r="BM94" s="115"/>
      <c r="BN94" s="115"/>
      <c r="BO94" s="115"/>
      <c r="BP94" s="115"/>
    </row>
    <row r="95" spans="28:68" ht="15" customHeight="1" x14ac:dyDescent="0.3">
      <c r="AB95" s="112"/>
      <c r="AC95" s="112"/>
      <c r="AD95" s="112"/>
      <c r="AE95" s="112"/>
      <c r="AF95" s="113"/>
      <c r="AG95" s="80"/>
      <c r="AH95" s="80"/>
      <c r="AI95" s="112"/>
      <c r="AJ95" s="112"/>
      <c r="AK95" s="112"/>
      <c r="AL95" s="112"/>
      <c r="AM95" s="111"/>
      <c r="AN95" s="112"/>
      <c r="AO95" s="112"/>
      <c r="AP95" s="112"/>
      <c r="AQ95" s="114"/>
      <c r="AR95" s="113"/>
      <c r="AS95" s="80"/>
      <c r="AT95" s="80"/>
      <c r="AU95" s="112"/>
      <c r="AV95" s="112"/>
      <c r="AW95" s="112"/>
      <c r="AX95" s="112"/>
      <c r="AY95" s="104"/>
      <c r="AZ95" s="112"/>
      <c r="BA95" s="112"/>
      <c r="BB95" s="112"/>
      <c r="BC95" s="114"/>
      <c r="BD95" s="113"/>
      <c r="BE95" s="80"/>
      <c r="BF95" s="80"/>
      <c r="BG95" s="112"/>
      <c r="BH95" s="112"/>
      <c r="BI95" s="112"/>
      <c r="BJ95" s="112"/>
      <c r="BK95" s="80"/>
      <c r="BL95" s="112"/>
      <c r="BM95" s="115"/>
      <c r="BN95" s="115"/>
      <c r="BO95" s="115"/>
      <c r="BP95" s="115"/>
    </row>
    <row r="96" spans="28:68" ht="15" customHeight="1" x14ac:dyDescent="0.3">
      <c r="AB96" s="112"/>
      <c r="AC96" s="112"/>
      <c r="AD96" s="112"/>
      <c r="AE96" s="112"/>
      <c r="AF96" s="113"/>
      <c r="AG96" s="80"/>
      <c r="AH96" s="80"/>
      <c r="AI96" s="112"/>
      <c r="AJ96" s="112"/>
      <c r="AK96" s="112"/>
      <c r="AL96" s="112"/>
      <c r="AM96" s="111"/>
      <c r="AN96" s="112"/>
      <c r="AO96" s="112"/>
      <c r="AP96" s="112"/>
      <c r="AQ96" s="114"/>
      <c r="AR96" s="113"/>
      <c r="AS96" s="80"/>
      <c r="AT96" s="80"/>
      <c r="AU96" s="112"/>
      <c r="AV96" s="112"/>
      <c r="AW96" s="112"/>
      <c r="AX96" s="112"/>
      <c r="AY96" s="104"/>
      <c r="AZ96" s="112"/>
      <c r="BA96" s="112"/>
      <c r="BB96" s="112"/>
      <c r="BC96" s="114"/>
      <c r="BD96" s="113"/>
      <c r="BE96" s="80"/>
      <c r="BF96" s="80"/>
      <c r="BG96" s="112"/>
      <c r="BH96" s="112"/>
      <c r="BI96" s="112"/>
      <c r="BJ96" s="112"/>
      <c r="BK96" s="80"/>
      <c r="BL96" s="112"/>
      <c r="BM96" s="115"/>
      <c r="BN96" s="115"/>
      <c r="BO96" s="115"/>
      <c r="BP96" s="115"/>
    </row>
    <row r="97" spans="28:68" ht="15" customHeight="1" x14ac:dyDescent="0.3">
      <c r="AB97" s="112"/>
      <c r="AC97" s="112"/>
      <c r="AD97" s="112"/>
      <c r="AE97" s="112"/>
      <c r="AF97" s="113"/>
      <c r="AG97" s="80"/>
      <c r="AH97" s="80"/>
      <c r="AI97" s="112"/>
      <c r="AJ97" s="112"/>
      <c r="AK97" s="112"/>
      <c r="AL97" s="112"/>
      <c r="AM97" s="111"/>
      <c r="AN97" s="112"/>
      <c r="AO97" s="112"/>
      <c r="AP97" s="112"/>
      <c r="AQ97" s="114"/>
      <c r="AR97" s="113"/>
      <c r="AS97" s="80"/>
      <c r="AT97" s="80"/>
      <c r="AU97" s="112"/>
      <c r="AV97" s="112"/>
      <c r="AW97" s="112"/>
      <c r="AX97" s="112"/>
      <c r="AY97" s="104"/>
      <c r="AZ97" s="112"/>
      <c r="BA97" s="112"/>
      <c r="BB97" s="112"/>
      <c r="BC97" s="114"/>
      <c r="BD97" s="113"/>
      <c r="BE97" s="80"/>
      <c r="BF97" s="80"/>
      <c r="BG97" s="112"/>
      <c r="BH97" s="112"/>
      <c r="BI97" s="112"/>
      <c r="BJ97" s="112"/>
      <c r="BK97" s="80"/>
      <c r="BL97" s="112"/>
      <c r="BM97" s="115"/>
      <c r="BN97" s="115"/>
      <c r="BO97" s="115"/>
      <c r="BP97" s="115"/>
    </row>
    <row r="98" spans="28:68" ht="15" customHeight="1" x14ac:dyDescent="0.3">
      <c r="AB98" s="112"/>
      <c r="AC98" s="112"/>
      <c r="AD98" s="112"/>
      <c r="AE98" s="112"/>
      <c r="AF98" s="113"/>
      <c r="AG98" s="80"/>
      <c r="AH98" s="80"/>
      <c r="AI98" s="112"/>
      <c r="AJ98" s="112"/>
      <c r="AK98" s="112"/>
      <c r="AL98" s="112"/>
      <c r="AM98" s="111"/>
      <c r="AN98" s="112"/>
      <c r="AO98" s="112"/>
      <c r="AP98" s="112"/>
      <c r="AQ98" s="114"/>
      <c r="AR98" s="113"/>
      <c r="AS98" s="80"/>
      <c r="AT98" s="80"/>
      <c r="AU98" s="112"/>
      <c r="AV98" s="112"/>
      <c r="AW98" s="112"/>
      <c r="AX98" s="112"/>
      <c r="AY98" s="104"/>
      <c r="AZ98" s="112"/>
      <c r="BA98" s="112"/>
      <c r="BB98" s="112"/>
      <c r="BC98" s="114"/>
      <c r="BD98" s="113"/>
      <c r="BE98" s="80"/>
      <c r="BF98" s="80"/>
      <c r="BG98" s="112"/>
      <c r="BH98" s="112"/>
      <c r="BI98" s="112"/>
      <c r="BJ98" s="112"/>
      <c r="BK98" s="80"/>
      <c r="BL98" s="112"/>
      <c r="BM98" s="115"/>
      <c r="BN98" s="115"/>
      <c r="BO98" s="115"/>
      <c r="BP98" s="115"/>
    </row>
    <row r="99" spans="28:68" ht="15" customHeight="1" x14ac:dyDescent="0.3">
      <c r="AB99" s="112"/>
      <c r="AC99" s="112"/>
      <c r="AD99" s="112"/>
      <c r="AE99" s="112"/>
      <c r="AF99" s="113"/>
      <c r="AG99" s="80"/>
      <c r="AH99" s="80"/>
      <c r="AI99" s="112"/>
      <c r="AJ99" s="112"/>
      <c r="AK99" s="112"/>
      <c r="AL99" s="112"/>
      <c r="AM99" s="111"/>
      <c r="AN99" s="112"/>
      <c r="AO99" s="112"/>
      <c r="AP99" s="112"/>
      <c r="AQ99" s="114"/>
      <c r="AR99" s="113"/>
      <c r="AS99" s="80"/>
      <c r="AT99" s="80"/>
      <c r="AU99" s="112"/>
      <c r="AV99" s="112"/>
      <c r="AW99" s="112"/>
      <c r="AX99" s="112"/>
      <c r="AY99" s="104"/>
      <c r="AZ99" s="112"/>
      <c r="BA99" s="112"/>
      <c r="BB99" s="112"/>
      <c r="BC99" s="114"/>
      <c r="BD99" s="113"/>
      <c r="BE99" s="80"/>
      <c r="BF99" s="80"/>
      <c r="BG99" s="112"/>
      <c r="BH99" s="112"/>
      <c r="BI99" s="112"/>
      <c r="BJ99" s="112"/>
      <c r="BK99" s="80"/>
      <c r="BL99" s="112"/>
      <c r="BM99" s="115"/>
      <c r="BN99" s="115"/>
      <c r="BO99" s="115"/>
      <c r="BP99" s="115"/>
    </row>
    <row r="100" spans="28:68" ht="15" customHeight="1" x14ac:dyDescent="0.3">
      <c r="AB100" s="112"/>
      <c r="AC100" s="112"/>
      <c r="AD100" s="112"/>
      <c r="AE100" s="112"/>
      <c r="AF100" s="113"/>
      <c r="AG100" s="80"/>
      <c r="AH100" s="80"/>
      <c r="AI100" s="112"/>
      <c r="AJ100" s="112"/>
      <c r="AK100" s="112"/>
      <c r="AL100" s="112"/>
      <c r="AM100" s="111"/>
      <c r="AN100" s="112"/>
      <c r="AO100" s="112"/>
      <c r="AP100" s="112"/>
      <c r="AQ100" s="114"/>
      <c r="AR100" s="113"/>
      <c r="AS100" s="80"/>
      <c r="AT100" s="80"/>
      <c r="AU100" s="112"/>
      <c r="AV100" s="112"/>
      <c r="AW100" s="112"/>
      <c r="AX100" s="112"/>
      <c r="AY100" s="104"/>
      <c r="AZ100" s="112"/>
      <c r="BA100" s="112"/>
      <c r="BB100" s="112"/>
      <c r="BC100" s="114"/>
      <c r="BD100" s="113"/>
      <c r="BE100" s="80"/>
      <c r="BF100" s="80"/>
      <c r="BG100" s="112"/>
      <c r="BH100" s="112"/>
      <c r="BI100" s="112"/>
      <c r="BJ100" s="112"/>
      <c r="BK100" s="80"/>
      <c r="BL100" s="112"/>
      <c r="BM100" s="115"/>
      <c r="BN100" s="115"/>
      <c r="BO100" s="115"/>
      <c r="BP100" s="115"/>
    </row>
    <row r="101" spans="28:68" ht="15" customHeight="1" x14ac:dyDescent="0.3">
      <c r="AB101" s="112"/>
      <c r="AC101" s="112"/>
      <c r="AD101" s="112"/>
      <c r="AE101" s="112"/>
      <c r="AF101" s="113"/>
      <c r="AG101" s="80"/>
      <c r="AH101" s="80"/>
      <c r="AI101" s="112"/>
      <c r="AJ101" s="112"/>
      <c r="AK101" s="112"/>
      <c r="AL101" s="112"/>
      <c r="AM101" s="111"/>
      <c r="AN101" s="112"/>
      <c r="AO101" s="112"/>
      <c r="AP101" s="112"/>
      <c r="AQ101" s="114"/>
      <c r="AR101" s="113"/>
      <c r="AS101" s="80"/>
      <c r="AT101" s="80"/>
      <c r="AU101" s="112"/>
      <c r="AV101" s="112"/>
      <c r="AW101" s="112"/>
      <c r="AX101" s="112"/>
      <c r="AY101" s="104"/>
      <c r="AZ101" s="112"/>
      <c r="BA101" s="112"/>
      <c r="BB101" s="112"/>
      <c r="BC101" s="114"/>
      <c r="BD101" s="113"/>
      <c r="BE101" s="80"/>
      <c r="BF101" s="80"/>
      <c r="BG101" s="112"/>
      <c r="BH101" s="112"/>
      <c r="BI101" s="112"/>
      <c r="BJ101" s="112"/>
      <c r="BK101" s="80"/>
      <c r="BL101" s="112"/>
      <c r="BM101" s="115"/>
      <c r="BN101" s="115"/>
      <c r="BO101" s="115"/>
      <c r="BP101" s="115"/>
    </row>
    <row r="102" spans="28:68" ht="15" customHeight="1" x14ac:dyDescent="0.3">
      <c r="AB102" s="112"/>
      <c r="AC102" s="112"/>
      <c r="AD102" s="112"/>
      <c r="AE102" s="112"/>
      <c r="AF102" s="113"/>
      <c r="AG102" s="80"/>
      <c r="AH102" s="80"/>
      <c r="AI102" s="112"/>
      <c r="AJ102" s="112"/>
      <c r="AK102" s="112"/>
      <c r="AL102" s="112"/>
      <c r="AM102" s="111"/>
      <c r="AN102" s="112"/>
      <c r="AO102" s="112"/>
      <c r="AP102" s="112"/>
      <c r="AQ102" s="114"/>
      <c r="AR102" s="113"/>
      <c r="AS102" s="80"/>
      <c r="AT102" s="80"/>
      <c r="AU102" s="112"/>
      <c r="AV102" s="112"/>
      <c r="AW102" s="112"/>
      <c r="AX102" s="112"/>
      <c r="AY102" s="104"/>
      <c r="AZ102" s="112"/>
      <c r="BA102" s="112"/>
      <c r="BB102" s="112"/>
      <c r="BC102" s="114"/>
      <c r="BD102" s="113"/>
      <c r="BE102" s="80"/>
      <c r="BF102" s="80"/>
      <c r="BG102" s="112"/>
      <c r="BH102" s="112"/>
      <c r="BI102" s="112"/>
      <c r="BJ102" s="112"/>
      <c r="BK102" s="80"/>
      <c r="BL102" s="112"/>
      <c r="BM102" s="115"/>
      <c r="BN102" s="115"/>
      <c r="BO102" s="115"/>
      <c r="BP102" s="115"/>
    </row>
    <row r="103" spans="28:68" ht="15" customHeight="1" x14ac:dyDescent="0.3">
      <c r="AB103" s="112"/>
      <c r="AC103" s="112"/>
      <c r="AD103" s="112"/>
      <c r="AE103" s="112"/>
      <c r="AF103" s="113"/>
      <c r="AG103" s="80"/>
      <c r="AH103" s="80"/>
      <c r="AI103" s="112"/>
      <c r="AJ103" s="112"/>
      <c r="AK103" s="112"/>
      <c r="AL103" s="112"/>
      <c r="AM103" s="111"/>
      <c r="AN103" s="112"/>
      <c r="AO103" s="112"/>
      <c r="AP103" s="112"/>
      <c r="AQ103" s="114"/>
      <c r="AR103" s="113"/>
      <c r="AS103" s="80"/>
      <c r="AT103" s="80"/>
      <c r="AU103" s="112"/>
      <c r="AV103" s="112"/>
      <c r="AW103" s="112"/>
      <c r="AX103" s="112"/>
      <c r="AY103" s="104"/>
      <c r="AZ103" s="112"/>
      <c r="BA103" s="112"/>
      <c r="BB103" s="112"/>
      <c r="BC103" s="114"/>
      <c r="BD103" s="113"/>
      <c r="BE103" s="80"/>
      <c r="BF103" s="80"/>
      <c r="BG103" s="112"/>
      <c r="BH103" s="112"/>
      <c r="BI103" s="112"/>
      <c r="BJ103" s="112"/>
      <c r="BK103" s="80"/>
      <c r="BL103" s="112"/>
      <c r="BM103" s="115"/>
      <c r="BN103" s="115"/>
      <c r="BO103" s="115"/>
      <c r="BP103" s="115"/>
    </row>
    <row r="104" spans="28:68" ht="15" customHeight="1" x14ac:dyDescent="0.3">
      <c r="AB104" s="112"/>
      <c r="AC104" s="112"/>
      <c r="AD104" s="112"/>
      <c r="AE104" s="112"/>
      <c r="AF104" s="113"/>
      <c r="AG104" s="80"/>
      <c r="AH104" s="80"/>
      <c r="AI104" s="112"/>
      <c r="AJ104" s="112"/>
      <c r="AK104" s="112"/>
      <c r="AL104" s="112"/>
      <c r="AM104" s="111"/>
      <c r="AN104" s="112"/>
      <c r="AO104" s="112"/>
      <c r="AP104" s="112"/>
      <c r="AQ104" s="114"/>
      <c r="AR104" s="113"/>
      <c r="AS104" s="80"/>
      <c r="AT104" s="80"/>
      <c r="AU104" s="112"/>
      <c r="AV104" s="112"/>
      <c r="AW104" s="112"/>
      <c r="AX104" s="112"/>
      <c r="AY104" s="104"/>
      <c r="AZ104" s="112"/>
      <c r="BA104" s="112"/>
      <c r="BB104" s="112"/>
      <c r="BC104" s="114"/>
      <c r="BD104" s="113"/>
      <c r="BE104" s="80"/>
      <c r="BF104" s="80"/>
      <c r="BG104" s="112"/>
      <c r="BH104" s="112"/>
      <c r="BI104" s="112"/>
      <c r="BJ104" s="112"/>
      <c r="BK104" s="80"/>
      <c r="BL104" s="112"/>
      <c r="BM104" s="115"/>
      <c r="BN104" s="115"/>
      <c r="BO104" s="115"/>
      <c r="BP104" s="115"/>
    </row>
    <row r="105" spans="28:68" ht="15" customHeight="1" x14ac:dyDescent="0.3">
      <c r="AB105" s="112"/>
      <c r="AC105" s="112"/>
      <c r="AD105" s="112"/>
      <c r="AE105" s="112"/>
      <c r="AF105" s="113"/>
      <c r="AG105" s="80"/>
      <c r="AH105" s="80"/>
      <c r="AI105" s="112"/>
      <c r="AJ105" s="112"/>
      <c r="AK105" s="112"/>
      <c r="AL105" s="112"/>
      <c r="AM105" s="111"/>
      <c r="AN105" s="112"/>
      <c r="AO105" s="112"/>
      <c r="AP105" s="112"/>
      <c r="AQ105" s="114"/>
      <c r="AR105" s="113"/>
      <c r="AS105" s="80"/>
      <c r="AT105" s="80"/>
      <c r="AU105" s="112"/>
      <c r="AV105" s="112"/>
      <c r="AW105" s="112"/>
      <c r="AX105" s="112"/>
      <c r="AY105" s="104"/>
      <c r="AZ105" s="112"/>
      <c r="BA105" s="112"/>
      <c r="BB105" s="112"/>
      <c r="BC105" s="114"/>
      <c r="BD105" s="113"/>
      <c r="BE105" s="80"/>
      <c r="BF105" s="80"/>
      <c r="BG105" s="112"/>
      <c r="BH105" s="112"/>
      <c r="BI105" s="112"/>
      <c r="BJ105" s="112"/>
      <c r="BK105" s="80"/>
      <c r="BL105" s="112"/>
      <c r="BM105" s="115"/>
      <c r="BN105" s="115"/>
      <c r="BO105" s="115"/>
      <c r="BP105" s="115"/>
    </row>
    <row r="106" spans="28:68" ht="15" customHeight="1" x14ac:dyDescent="0.3">
      <c r="AB106" s="112"/>
      <c r="AC106" s="112"/>
      <c r="AD106" s="112"/>
      <c r="AE106" s="112"/>
      <c r="AF106" s="113"/>
      <c r="AG106" s="80"/>
      <c r="AH106" s="80"/>
      <c r="AI106" s="112"/>
      <c r="AJ106" s="112"/>
      <c r="AK106" s="112"/>
      <c r="AL106" s="112"/>
      <c r="AM106" s="111"/>
      <c r="AN106" s="112"/>
      <c r="AO106" s="112"/>
      <c r="AP106" s="112"/>
      <c r="AQ106" s="114"/>
      <c r="AR106" s="113"/>
      <c r="AS106" s="80"/>
      <c r="AT106" s="80"/>
      <c r="AU106" s="112"/>
      <c r="AV106" s="112"/>
      <c r="AW106" s="112"/>
      <c r="AX106" s="112"/>
      <c r="AY106" s="104"/>
      <c r="AZ106" s="112"/>
      <c r="BA106" s="112"/>
      <c r="BB106" s="112"/>
      <c r="BC106" s="114"/>
      <c r="BD106" s="113"/>
      <c r="BE106" s="80"/>
      <c r="BF106" s="80"/>
      <c r="BG106" s="112"/>
      <c r="BH106" s="112"/>
      <c r="BI106" s="112"/>
      <c r="BJ106" s="112"/>
      <c r="BK106" s="80"/>
      <c r="BL106" s="112"/>
      <c r="BM106" s="115"/>
      <c r="BN106" s="115"/>
      <c r="BO106" s="115"/>
      <c r="BP106" s="115"/>
    </row>
    <row r="107" spans="28:68" ht="15" customHeight="1" x14ac:dyDescent="0.3">
      <c r="AB107" s="112"/>
      <c r="AC107" s="112"/>
      <c r="AD107" s="112"/>
      <c r="AE107" s="112"/>
      <c r="AF107" s="113"/>
      <c r="AG107" s="80"/>
      <c r="AH107" s="80"/>
      <c r="AI107" s="112"/>
      <c r="AJ107" s="112"/>
      <c r="AK107" s="112"/>
      <c r="AL107" s="112"/>
      <c r="AM107" s="111"/>
      <c r="AN107" s="112"/>
      <c r="AO107" s="112"/>
      <c r="AP107" s="112"/>
      <c r="AQ107" s="114"/>
      <c r="AR107" s="113"/>
      <c r="AS107" s="80"/>
      <c r="AT107" s="80"/>
      <c r="AU107" s="112"/>
      <c r="AV107" s="112"/>
      <c r="AW107" s="112"/>
      <c r="AX107" s="112"/>
      <c r="AY107" s="104"/>
      <c r="AZ107" s="112"/>
      <c r="BA107" s="112"/>
      <c r="BB107" s="112"/>
      <c r="BC107" s="114"/>
      <c r="BD107" s="113"/>
      <c r="BE107" s="80"/>
      <c r="BF107" s="80"/>
      <c r="BG107" s="112"/>
      <c r="BH107" s="112"/>
      <c r="BI107" s="112"/>
      <c r="BJ107" s="112"/>
      <c r="BK107" s="80"/>
      <c r="BL107" s="112"/>
      <c r="BM107" s="115"/>
      <c r="BN107" s="115"/>
      <c r="BO107" s="115"/>
      <c r="BP107" s="115"/>
    </row>
    <row r="108" spans="28:68" ht="15" customHeight="1" x14ac:dyDescent="0.3">
      <c r="AB108" s="112"/>
      <c r="AC108" s="112"/>
      <c r="AD108" s="112"/>
      <c r="AE108" s="112"/>
      <c r="AF108" s="113"/>
      <c r="AG108" s="80"/>
      <c r="AH108" s="80"/>
      <c r="AI108" s="112"/>
      <c r="AJ108" s="112"/>
      <c r="AK108" s="112"/>
      <c r="AL108" s="112"/>
      <c r="AM108" s="111"/>
      <c r="AN108" s="112"/>
      <c r="AO108" s="112"/>
      <c r="AP108" s="112"/>
      <c r="AQ108" s="114"/>
      <c r="AR108" s="113"/>
      <c r="AS108" s="80"/>
      <c r="AT108" s="80"/>
      <c r="AU108" s="112"/>
      <c r="AV108" s="112"/>
      <c r="AW108" s="112"/>
      <c r="AX108" s="112"/>
      <c r="AY108" s="104"/>
      <c r="AZ108" s="112"/>
      <c r="BA108" s="112"/>
      <c r="BB108" s="112"/>
      <c r="BC108" s="114"/>
      <c r="BD108" s="113"/>
      <c r="BE108" s="80"/>
      <c r="BF108" s="80"/>
      <c r="BG108" s="112"/>
      <c r="BH108" s="112"/>
      <c r="BI108" s="112"/>
      <c r="BJ108" s="112"/>
      <c r="BK108" s="80"/>
      <c r="BL108" s="112"/>
      <c r="BM108" s="115"/>
      <c r="BN108" s="115"/>
      <c r="BO108" s="115"/>
      <c r="BP108" s="115"/>
    </row>
    <row r="109" spans="28:68" ht="15" customHeight="1" x14ac:dyDescent="0.3">
      <c r="AB109" s="112"/>
      <c r="AC109" s="112"/>
      <c r="AD109" s="112"/>
      <c r="AE109" s="112"/>
      <c r="AF109" s="113"/>
      <c r="AG109" s="80"/>
      <c r="AH109" s="80"/>
      <c r="AI109" s="112"/>
      <c r="AJ109" s="112"/>
      <c r="AK109" s="112"/>
      <c r="AL109" s="112"/>
      <c r="AM109" s="111"/>
      <c r="AN109" s="112"/>
      <c r="AO109" s="112"/>
      <c r="AP109" s="112"/>
      <c r="AQ109" s="114"/>
      <c r="AR109" s="113"/>
      <c r="AS109" s="80"/>
      <c r="AT109" s="80"/>
      <c r="AU109" s="112"/>
      <c r="AV109" s="112"/>
      <c r="AW109" s="112"/>
      <c r="AX109" s="112"/>
      <c r="AY109" s="104"/>
      <c r="AZ109" s="112"/>
      <c r="BA109" s="112"/>
      <c r="BB109" s="112"/>
      <c r="BC109" s="114"/>
      <c r="BD109" s="113"/>
      <c r="BE109" s="80"/>
      <c r="BF109" s="80"/>
      <c r="BG109" s="112"/>
      <c r="BH109" s="112"/>
      <c r="BI109" s="112"/>
      <c r="BJ109" s="112"/>
      <c r="BK109" s="80"/>
      <c r="BL109" s="112"/>
      <c r="BM109" s="115"/>
      <c r="BN109" s="115"/>
      <c r="BO109" s="115"/>
      <c r="BP109" s="115"/>
    </row>
    <row r="110" spans="28:68" ht="15" customHeight="1" x14ac:dyDescent="0.3">
      <c r="AB110" s="112"/>
      <c r="AC110" s="112"/>
      <c r="AD110" s="112"/>
      <c r="AE110" s="112"/>
      <c r="AF110" s="113"/>
      <c r="AG110" s="80"/>
      <c r="AH110" s="80"/>
      <c r="AI110" s="112"/>
      <c r="AJ110" s="112"/>
      <c r="AK110" s="112"/>
      <c r="AL110" s="112"/>
      <c r="AM110" s="111"/>
      <c r="AN110" s="112"/>
      <c r="AO110" s="112"/>
      <c r="AP110" s="112"/>
      <c r="AQ110" s="114"/>
      <c r="AR110" s="113"/>
      <c r="AS110" s="80"/>
      <c r="AT110" s="80"/>
      <c r="AU110" s="112"/>
      <c r="AV110" s="112"/>
      <c r="AW110" s="112"/>
      <c r="AX110" s="112"/>
      <c r="AY110" s="104"/>
      <c r="AZ110" s="112"/>
      <c r="BA110" s="112"/>
      <c r="BB110" s="112"/>
      <c r="BC110" s="114"/>
      <c r="BD110" s="113"/>
      <c r="BE110" s="80"/>
      <c r="BF110" s="80"/>
      <c r="BG110" s="112"/>
      <c r="BH110" s="112"/>
      <c r="BI110" s="112"/>
      <c r="BJ110" s="112"/>
      <c r="BK110" s="80"/>
      <c r="BL110" s="112"/>
      <c r="BM110" s="115"/>
      <c r="BN110" s="115"/>
      <c r="BO110" s="115"/>
      <c r="BP110" s="115"/>
    </row>
    <row r="111" spans="28:68" ht="15" customHeight="1" x14ac:dyDescent="0.3">
      <c r="AB111" s="112"/>
      <c r="AC111" s="112"/>
      <c r="AD111" s="112"/>
      <c r="AE111" s="112"/>
      <c r="AF111" s="113"/>
      <c r="AG111" s="80"/>
      <c r="AH111" s="80"/>
      <c r="AI111" s="112"/>
      <c r="AJ111" s="112"/>
      <c r="AK111" s="112"/>
      <c r="AL111" s="112"/>
      <c r="AM111" s="111"/>
      <c r="AN111" s="112"/>
      <c r="AO111" s="112"/>
      <c r="AP111" s="112"/>
      <c r="AQ111" s="114"/>
      <c r="AR111" s="113"/>
      <c r="AS111" s="80"/>
      <c r="AT111" s="80"/>
      <c r="AU111" s="112"/>
      <c r="AV111" s="112"/>
      <c r="AW111" s="112"/>
      <c r="AX111" s="112"/>
      <c r="AY111" s="104"/>
      <c r="AZ111" s="112"/>
      <c r="BA111" s="112"/>
      <c r="BB111" s="112"/>
      <c r="BC111" s="114"/>
      <c r="BD111" s="113"/>
      <c r="BE111" s="80"/>
      <c r="BF111" s="80"/>
      <c r="BG111" s="112"/>
      <c r="BH111" s="112"/>
      <c r="BI111" s="112"/>
      <c r="BJ111" s="112"/>
      <c r="BK111" s="80"/>
      <c r="BL111" s="112"/>
      <c r="BM111" s="115"/>
      <c r="BN111" s="115"/>
      <c r="BO111" s="115"/>
      <c r="BP111" s="115"/>
    </row>
    <row r="112" spans="28:68" ht="15" customHeight="1" x14ac:dyDescent="0.3">
      <c r="AB112" s="112"/>
      <c r="AC112" s="112"/>
      <c r="AD112" s="112"/>
      <c r="AE112" s="112"/>
      <c r="AF112" s="113"/>
      <c r="AG112" s="80"/>
      <c r="AH112" s="80"/>
      <c r="AI112" s="112"/>
      <c r="AJ112" s="112"/>
      <c r="AK112" s="112"/>
      <c r="AL112" s="112"/>
      <c r="AM112" s="111"/>
      <c r="AN112" s="112"/>
      <c r="AO112" s="112"/>
      <c r="AP112" s="112"/>
      <c r="AQ112" s="114"/>
      <c r="AR112" s="113"/>
      <c r="AS112" s="80"/>
      <c r="AT112" s="80"/>
      <c r="AU112" s="112"/>
      <c r="AV112" s="112"/>
      <c r="AW112" s="112"/>
      <c r="AX112" s="112"/>
      <c r="AY112" s="104"/>
      <c r="AZ112" s="112"/>
      <c r="BA112" s="112"/>
      <c r="BB112" s="112"/>
      <c r="BC112" s="114"/>
      <c r="BD112" s="113"/>
      <c r="BE112" s="80"/>
      <c r="BF112" s="80"/>
      <c r="BG112" s="112"/>
      <c r="BH112" s="112"/>
      <c r="BI112" s="112"/>
      <c r="BJ112" s="112"/>
      <c r="BK112" s="80"/>
      <c r="BL112" s="112"/>
      <c r="BM112" s="115"/>
      <c r="BN112" s="115"/>
      <c r="BO112" s="115"/>
      <c r="BP112" s="115"/>
    </row>
    <row r="113" spans="28:68" ht="15" customHeight="1" x14ac:dyDescent="0.3">
      <c r="AB113" s="112"/>
      <c r="AC113" s="112"/>
      <c r="AD113" s="112"/>
      <c r="AE113" s="112"/>
      <c r="AF113" s="113"/>
      <c r="AG113" s="80"/>
      <c r="AH113" s="80"/>
      <c r="AI113" s="112"/>
      <c r="AJ113" s="112"/>
      <c r="AK113" s="112"/>
      <c r="AL113" s="112"/>
      <c r="AM113" s="111"/>
      <c r="AN113" s="112"/>
      <c r="AO113" s="112"/>
      <c r="AP113" s="112"/>
      <c r="AQ113" s="114"/>
      <c r="AR113" s="113"/>
      <c r="AS113" s="80"/>
      <c r="AT113" s="80"/>
      <c r="AU113" s="112"/>
      <c r="AV113" s="112"/>
      <c r="AW113" s="112"/>
      <c r="AX113" s="112"/>
      <c r="AY113" s="104"/>
      <c r="AZ113" s="112"/>
      <c r="BA113" s="112"/>
      <c r="BB113" s="112"/>
      <c r="BC113" s="114"/>
      <c r="BD113" s="113"/>
      <c r="BE113" s="80"/>
      <c r="BF113" s="80"/>
      <c r="BG113" s="112"/>
      <c r="BH113" s="112"/>
      <c r="BI113" s="112"/>
      <c r="BJ113" s="112"/>
      <c r="BK113" s="80"/>
      <c r="BL113" s="112"/>
      <c r="BM113" s="115"/>
      <c r="BN113" s="115"/>
      <c r="BO113" s="115"/>
      <c r="BP113" s="115"/>
    </row>
    <row r="114" spans="28:68" ht="15" customHeight="1" x14ac:dyDescent="0.3">
      <c r="AB114" s="112"/>
      <c r="AC114" s="112"/>
      <c r="AD114" s="112"/>
      <c r="AE114" s="112"/>
      <c r="AF114" s="113"/>
      <c r="AG114" s="80"/>
      <c r="AH114" s="80"/>
      <c r="AI114" s="112"/>
      <c r="AJ114" s="112"/>
      <c r="AK114" s="112"/>
      <c r="AL114" s="112"/>
      <c r="AM114" s="111"/>
      <c r="AN114" s="112"/>
      <c r="AO114" s="112"/>
      <c r="AP114" s="112"/>
      <c r="AQ114" s="114"/>
      <c r="AR114" s="113"/>
      <c r="AS114" s="80"/>
      <c r="AT114" s="80"/>
      <c r="AU114" s="112"/>
      <c r="AV114" s="112"/>
      <c r="AW114" s="112"/>
      <c r="AX114" s="112"/>
      <c r="AY114" s="104"/>
      <c r="AZ114" s="112"/>
      <c r="BA114" s="112"/>
      <c r="BB114" s="112"/>
      <c r="BC114" s="114"/>
      <c r="BD114" s="113"/>
      <c r="BE114" s="80"/>
      <c r="BF114" s="80"/>
      <c r="BG114" s="112"/>
      <c r="BH114" s="112"/>
      <c r="BI114" s="112"/>
      <c r="BJ114" s="112"/>
      <c r="BK114" s="80"/>
      <c r="BL114" s="112"/>
      <c r="BM114" s="115"/>
      <c r="BN114" s="115"/>
      <c r="BO114" s="115"/>
      <c r="BP114" s="115"/>
    </row>
    <row r="115" spans="28:68" ht="15" customHeight="1" x14ac:dyDescent="0.3">
      <c r="AB115" s="112"/>
      <c r="AC115" s="112"/>
      <c r="AD115" s="112"/>
      <c r="AE115" s="112"/>
      <c r="AF115" s="113"/>
      <c r="AG115" s="80"/>
      <c r="AH115" s="80"/>
      <c r="AI115" s="112"/>
      <c r="AJ115" s="112"/>
      <c r="AK115" s="112"/>
      <c r="AL115" s="112"/>
      <c r="AM115" s="111"/>
      <c r="AN115" s="112"/>
      <c r="AO115" s="112"/>
      <c r="AP115" s="112"/>
      <c r="AQ115" s="114"/>
      <c r="AR115" s="113"/>
      <c r="AS115" s="80"/>
      <c r="AT115" s="80"/>
      <c r="AU115" s="112"/>
      <c r="AV115" s="112"/>
      <c r="AW115" s="112"/>
      <c r="AX115" s="112"/>
      <c r="AY115" s="104"/>
      <c r="AZ115" s="112"/>
      <c r="BA115" s="112"/>
      <c r="BB115" s="112"/>
      <c r="BC115" s="114"/>
      <c r="BD115" s="113"/>
      <c r="BE115" s="80"/>
      <c r="BF115" s="80"/>
      <c r="BG115" s="112"/>
      <c r="BH115" s="112"/>
      <c r="BI115" s="112"/>
      <c r="BJ115" s="112"/>
      <c r="BK115" s="80"/>
      <c r="BL115" s="112"/>
      <c r="BM115" s="115"/>
      <c r="BN115" s="115"/>
      <c r="BO115" s="115"/>
      <c r="BP115" s="115"/>
    </row>
    <row r="116" spans="28:68" ht="15" customHeight="1" x14ac:dyDescent="0.3">
      <c r="AB116" s="112"/>
      <c r="AC116" s="112"/>
      <c r="AD116" s="112"/>
      <c r="AE116" s="112"/>
      <c r="AF116" s="113"/>
      <c r="AG116" s="80"/>
      <c r="AH116" s="80"/>
      <c r="AI116" s="112"/>
      <c r="AJ116" s="112"/>
      <c r="AK116" s="112"/>
      <c r="AL116" s="112"/>
      <c r="AM116" s="111"/>
      <c r="AN116" s="112"/>
      <c r="AO116" s="112"/>
      <c r="AP116" s="112"/>
      <c r="AQ116" s="114"/>
      <c r="AR116" s="113"/>
      <c r="AS116" s="80"/>
      <c r="AT116" s="80"/>
      <c r="AU116" s="112"/>
      <c r="AV116" s="112"/>
      <c r="AW116" s="112"/>
      <c r="AX116" s="112"/>
      <c r="AY116" s="104"/>
      <c r="AZ116" s="112"/>
      <c r="BA116" s="112"/>
      <c r="BB116" s="112"/>
      <c r="BC116" s="114"/>
      <c r="BD116" s="113"/>
      <c r="BE116" s="80"/>
      <c r="BF116" s="80"/>
      <c r="BG116" s="112"/>
      <c r="BH116" s="112"/>
      <c r="BI116" s="112"/>
      <c r="BJ116" s="112"/>
      <c r="BK116" s="80"/>
      <c r="BL116" s="112"/>
      <c r="BM116" s="115"/>
      <c r="BN116" s="115"/>
      <c r="BO116" s="115"/>
      <c r="BP116" s="115"/>
    </row>
    <row r="117" spans="28:68" ht="15" customHeight="1" x14ac:dyDescent="0.3">
      <c r="AB117" s="112"/>
      <c r="AC117" s="112"/>
      <c r="AD117" s="112"/>
      <c r="AE117" s="112"/>
      <c r="AF117" s="113"/>
      <c r="AG117" s="80"/>
      <c r="AH117" s="80"/>
      <c r="AI117" s="112"/>
      <c r="AJ117" s="112"/>
      <c r="AK117" s="112"/>
      <c r="AL117" s="112"/>
      <c r="AM117" s="111"/>
      <c r="AN117" s="112"/>
      <c r="AO117" s="112"/>
      <c r="AP117" s="112"/>
      <c r="AQ117" s="114"/>
      <c r="AR117" s="113"/>
      <c r="AS117" s="80"/>
      <c r="AT117" s="80"/>
      <c r="AU117" s="112"/>
      <c r="AV117" s="112"/>
      <c r="AW117" s="112"/>
      <c r="AX117" s="112"/>
      <c r="AY117" s="104"/>
      <c r="AZ117" s="112"/>
      <c r="BA117" s="112"/>
      <c r="BB117" s="112"/>
      <c r="BC117" s="114"/>
      <c r="BD117" s="113"/>
      <c r="BE117" s="80"/>
      <c r="BF117" s="80"/>
      <c r="BG117" s="112"/>
      <c r="BH117" s="112"/>
      <c r="BI117" s="112"/>
      <c r="BJ117" s="112"/>
      <c r="BK117" s="80"/>
      <c r="BL117" s="112"/>
      <c r="BM117" s="115"/>
      <c r="BN117" s="115"/>
      <c r="BO117" s="115"/>
      <c r="BP117" s="115"/>
    </row>
    <row r="118" spans="28:68" ht="15" customHeight="1" x14ac:dyDescent="0.3">
      <c r="AB118" s="112"/>
      <c r="AC118" s="112"/>
      <c r="AD118" s="112"/>
      <c r="AE118" s="112"/>
      <c r="AF118" s="113"/>
      <c r="AG118" s="80"/>
      <c r="AH118" s="80"/>
      <c r="AI118" s="112"/>
      <c r="AJ118" s="112"/>
      <c r="AK118" s="112"/>
      <c r="AL118" s="112"/>
      <c r="AM118" s="111"/>
      <c r="AN118" s="112"/>
      <c r="AO118" s="112"/>
      <c r="AP118" s="112"/>
      <c r="AQ118" s="114"/>
      <c r="AR118" s="113"/>
      <c r="AS118" s="80"/>
      <c r="AT118" s="80"/>
      <c r="AU118" s="112"/>
      <c r="AV118" s="112"/>
      <c r="AW118" s="112"/>
      <c r="AX118" s="112"/>
      <c r="AY118" s="104"/>
      <c r="AZ118" s="112"/>
      <c r="BA118" s="112"/>
      <c r="BB118" s="112"/>
      <c r="BC118" s="114"/>
      <c r="BD118" s="113"/>
      <c r="BE118" s="80"/>
      <c r="BF118" s="80"/>
      <c r="BG118" s="112"/>
      <c r="BH118" s="112"/>
      <c r="BI118" s="112"/>
      <c r="BJ118" s="112"/>
      <c r="BK118" s="80"/>
      <c r="BL118" s="112"/>
      <c r="BM118" s="115"/>
      <c r="BN118" s="115"/>
      <c r="BO118" s="115"/>
      <c r="BP118" s="115"/>
    </row>
    <row r="119" spans="28:68" ht="15" customHeight="1" x14ac:dyDescent="0.3">
      <c r="AB119" s="112"/>
      <c r="AC119" s="112"/>
      <c r="AD119" s="112"/>
      <c r="AE119" s="112"/>
      <c r="AF119" s="113"/>
      <c r="AG119" s="80"/>
      <c r="AH119" s="80"/>
      <c r="AI119" s="112"/>
      <c r="AJ119" s="112"/>
      <c r="AK119" s="112"/>
      <c r="AL119" s="112"/>
      <c r="AM119" s="111"/>
      <c r="AN119" s="112"/>
      <c r="AO119" s="112"/>
      <c r="AP119" s="112"/>
      <c r="AQ119" s="114"/>
      <c r="AR119" s="113"/>
      <c r="AS119" s="80"/>
      <c r="AT119" s="80"/>
      <c r="AU119" s="112"/>
      <c r="AV119" s="112"/>
      <c r="AW119" s="112"/>
      <c r="AX119" s="112"/>
      <c r="AY119" s="104"/>
      <c r="AZ119" s="112"/>
      <c r="BA119" s="112"/>
      <c r="BB119" s="112"/>
      <c r="BC119" s="114"/>
      <c r="BD119" s="113"/>
      <c r="BE119" s="80"/>
      <c r="BF119" s="80"/>
      <c r="BG119" s="112"/>
      <c r="BH119" s="112"/>
      <c r="BI119" s="112"/>
      <c r="BJ119" s="112"/>
      <c r="BK119" s="80"/>
      <c r="BL119" s="112"/>
      <c r="BM119" s="115"/>
      <c r="BN119" s="115"/>
      <c r="BO119" s="115"/>
      <c r="BP119" s="115"/>
    </row>
    <row r="120" spans="28:68" ht="15" customHeight="1" x14ac:dyDescent="0.3">
      <c r="AB120" s="112"/>
      <c r="AC120" s="112"/>
      <c r="AD120" s="112"/>
      <c r="AE120" s="112"/>
      <c r="AF120" s="113"/>
      <c r="AG120" s="80"/>
      <c r="AH120" s="80"/>
      <c r="AI120" s="112"/>
      <c r="AJ120" s="112"/>
      <c r="AK120" s="112"/>
      <c r="AL120" s="112"/>
      <c r="AM120" s="111"/>
      <c r="AN120" s="112"/>
      <c r="AO120" s="112"/>
      <c r="AP120" s="112"/>
      <c r="AQ120" s="114"/>
      <c r="AR120" s="113"/>
      <c r="AS120" s="80"/>
      <c r="AT120" s="80"/>
      <c r="AU120" s="112"/>
      <c r="AV120" s="112"/>
      <c r="AW120" s="112"/>
      <c r="AX120" s="112"/>
      <c r="AY120" s="104"/>
      <c r="AZ120" s="112"/>
      <c r="BA120" s="112"/>
      <c r="BB120" s="112"/>
      <c r="BC120" s="114"/>
      <c r="BD120" s="113"/>
      <c r="BE120" s="80"/>
      <c r="BF120" s="80"/>
      <c r="BG120" s="112"/>
      <c r="BH120" s="112"/>
      <c r="BI120" s="112"/>
      <c r="BJ120" s="112"/>
      <c r="BK120" s="80"/>
      <c r="BL120" s="112"/>
      <c r="BM120" s="115"/>
      <c r="BN120" s="115"/>
      <c r="BO120" s="115"/>
      <c r="BP120" s="115"/>
    </row>
    <row r="121" spans="28:68" ht="15" customHeight="1" x14ac:dyDescent="0.3">
      <c r="AB121" s="112"/>
      <c r="AC121" s="112"/>
      <c r="AD121" s="112"/>
      <c r="AE121" s="112"/>
      <c r="AF121" s="113"/>
      <c r="AG121" s="80"/>
      <c r="AH121" s="80"/>
      <c r="AI121" s="112"/>
      <c r="AJ121" s="112"/>
      <c r="AK121" s="112"/>
      <c r="AL121" s="112"/>
      <c r="AM121" s="111"/>
      <c r="AN121" s="112"/>
      <c r="AO121" s="112"/>
      <c r="AP121" s="112"/>
      <c r="AQ121" s="114"/>
      <c r="AR121" s="113"/>
      <c r="AS121" s="80"/>
      <c r="AT121" s="80"/>
      <c r="AU121" s="112"/>
      <c r="AV121" s="112"/>
      <c r="AW121" s="112"/>
      <c r="AX121" s="112"/>
      <c r="AY121" s="104"/>
      <c r="AZ121" s="112"/>
      <c r="BA121" s="112"/>
      <c r="BB121" s="112"/>
      <c r="BC121" s="114"/>
      <c r="BD121" s="113"/>
      <c r="BE121" s="80"/>
      <c r="BF121" s="80"/>
      <c r="BG121" s="112"/>
      <c r="BH121" s="112"/>
      <c r="BI121" s="112"/>
      <c r="BJ121" s="112"/>
      <c r="BK121" s="80"/>
      <c r="BL121" s="112"/>
      <c r="BM121" s="115"/>
      <c r="BN121" s="115"/>
      <c r="BO121" s="115"/>
      <c r="BP121" s="115"/>
    </row>
    <row r="122" spans="28:68" ht="15" customHeight="1" x14ac:dyDescent="0.3">
      <c r="AB122" s="112"/>
      <c r="AC122" s="112"/>
      <c r="AD122" s="112"/>
      <c r="AE122" s="112"/>
      <c r="AF122" s="113"/>
      <c r="AG122" s="80"/>
      <c r="AH122" s="80"/>
      <c r="AI122" s="112"/>
      <c r="AJ122" s="112"/>
      <c r="AK122" s="112"/>
      <c r="AL122" s="112"/>
      <c r="AM122" s="111"/>
      <c r="AN122" s="112"/>
      <c r="AO122" s="112"/>
      <c r="AP122" s="112"/>
      <c r="AQ122" s="114"/>
      <c r="AR122" s="113"/>
      <c r="AS122" s="80"/>
      <c r="AT122" s="80"/>
      <c r="AU122" s="112"/>
      <c r="AV122" s="112"/>
      <c r="AW122" s="112"/>
      <c r="AX122" s="112"/>
      <c r="AY122" s="104"/>
      <c r="AZ122" s="112"/>
      <c r="BA122" s="112"/>
      <c r="BB122" s="112"/>
      <c r="BC122" s="114"/>
      <c r="BD122" s="113"/>
      <c r="BE122" s="80"/>
      <c r="BF122" s="80"/>
      <c r="BG122" s="112"/>
      <c r="BH122" s="112"/>
      <c r="BI122" s="112"/>
      <c r="BJ122" s="112"/>
      <c r="BK122" s="80"/>
      <c r="BL122" s="112"/>
      <c r="BM122" s="115"/>
      <c r="BN122" s="115"/>
      <c r="BO122" s="115"/>
      <c r="BP122" s="115"/>
    </row>
    <row r="123" spans="28:68" ht="15" customHeight="1" x14ac:dyDescent="0.3">
      <c r="AB123" s="112"/>
      <c r="AC123" s="112"/>
      <c r="AD123" s="112"/>
      <c r="AE123" s="112"/>
      <c r="AF123" s="113"/>
      <c r="AG123" s="80"/>
      <c r="AH123" s="80"/>
      <c r="AI123" s="112"/>
      <c r="AJ123" s="112"/>
      <c r="AK123" s="112"/>
      <c r="AL123" s="112"/>
      <c r="AM123" s="111"/>
      <c r="AN123" s="112"/>
      <c r="AO123" s="112"/>
      <c r="AP123" s="112"/>
      <c r="AQ123" s="114"/>
      <c r="AR123" s="113"/>
      <c r="AS123" s="80"/>
      <c r="AT123" s="80"/>
      <c r="AU123" s="112"/>
      <c r="AV123" s="112"/>
      <c r="AW123" s="112"/>
      <c r="AX123" s="112"/>
      <c r="AY123" s="104"/>
      <c r="AZ123" s="112"/>
      <c r="BA123" s="112"/>
      <c r="BB123" s="112"/>
      <c r="BC123" s="114"/>
      <c r="BD123" s="113"/>
      <c r="BE123" s="80"/>
      <c r="BF123" s="80"/>
      <c r="BG123" s="112"/>
      <c r="BH123" s="112"/>
      <c r="BI123" s="112"/>
      <c r="BJ123" s="112"/>
      <c r="BK123" s="80"/>
      <c r="BL123" s="112"/>
      <c r="BM123" s="115"/>
      <c r="BN123" s="115"/>
      <c r="BO123" s="115"/>
      <c r="BP123" s="115"/>
    </row>
    <row r="124" spans="28:68" ht="15" customHeight="1" x14ac:dyDescent="0.3">
      <c r="AB124" s="112"/>
      <c r="AC124" s="112"/>
      <c r="AD124" s="112"/>
      <c r="AE124" s="112"/>
      <c r="AF124" s="113"/>
      <c r="AG124" s="80"/>
      <c r="AH124" s="80"/>
      <c r="AI124" s="112"/>
      <c r="AJ124" s="112"/>
      <c r="AK124" s="112"/>
      <c r="AL124" s="112"/>
      <c r="AM124" s="111"/>
      <c r="AN124" s="112"/>
      <c r="AO124" s="112"/>
      <c r="AP124" s="112"/>
      <c r="AQ124" s="114"/>
      <c r="AR124" s="113"/>
      <c r="AS124" s="80"/>
      <c r="AT124" s="80"/>
      <c r="AU124" s="112"/>
      <c r="AV124" s="112"/>
      <c r="AW124" s="112"/>
      <c r="AX124" s="112"/>
      <c r="AY124" s="104"/>
      <c r="AZ124" s="112"/>
      <c r="BA124" s="112"/>
      <c r="BB124" s="112"/>
      <c r="BC124" s="114"/>
      <c r="BD124" s="113"/>
      <c r="BE124" s="80"/>
      <c r="BF124" s="80"/>
      <c r="BG124" s="112"/>
      <c r="BH124" s="112"/>
      <c r="BI124" s="112"/>
      <c r="BJ124" s="112"/>
      <c r="BK124" s="80"/>
      <c r="BL124" s="112"/>
      <c r="BM124" s="115"/>
      <c r="BN124" s="115"/>
      <c r="BO124" s="115"/>
      <c r="BP124" s="115"/>
    </row>
    <row r="125" spans="28:68" ht="15" customHeight="1" x14ac:dyDescent="0.3">
      <c r="AB125" s="112"/>
      <c r="AC125" s="112"/>
      <c r="AD125" s="112"/>
      <c r="AE125" s="112"/>
      <c r="AF125" s="113"/>
      <c r="AG125" s="80"/>
      <c r="AH125" s="80"/>
      <c r="AI125" s="112"/>
      <c r="AJ125" s="112"/>
      <c r="AK125" s="112"/>
      <c r="AL125" s="112"/>
      <c r="AM125" s="111"/>
      <c r="AN125" s="112"/>
      <c r="AO125" s="112"/>
      <c r="AP125" s="112"/>
      <c r="AQ125" s="114"/>
      <c r="AR125" s="113"/>
      <c r="AS125" s="80"/>
      <c r="AT125" s="80"/>
      <c r="AU125" s="112"/>
      <c r="AV125" s="112"/>
      <c r="AW125" s="112"/>
      <c r="AX125" s="112"/>
      <c r="AY125" s="104"/>
      <c r="AZ125" s="112"/>
      <c r="BA125" s="112"/>
      <c r="BB125" s="112"/>
      <c r="BC125" s="114"/>
      <c r="BD125" s="113"/>
      <c r="BE125" s="80"/>
      <c r="BF125" s="80"/>
      <c r="BG125" s="112"/>
      <c r="BH125" s="112"/>
      <c r="BI125" s="112"/>
      <c r="BJ125" s="112"/>
      <c r="BK125" s="80"/>
      <c r="BL125" s="112"/>
      <c r="BM125" s="115"/>
      <c r="BN125" s="115"/>
      <c r="BO125" s="115"/>
      <c r="BP125" s="115"/>
    </row>
    <row r="126" spans="28:68" ht="15" customHeight="1" x14ac:dyDescent="0.3">
      <c r="AB126" s="112"/>
      <c r="AC126" s="112"/>
      <c r="AD126" s="112"/>
      <c r="AE126" s="112"/>
      <c r="AF126" s="113"/>
      <c r="AG126" s="80"/>
      <c r="AH126" s="80"/>
      <c r="AI126" s="112"/>
      <c r="AJ126" s="112"/>
      <c r="AK126" s="112"/>
      <c r="AL126" s="112"/>
      <c r="AM126" s="111"/>
      <c r="AN126" s="112"/>
      <c r="AO126" s="112"/>
      <c r="AP126" s="112"/>
      <c r="AQ126" s="114"/>
      <c r="AR126" s="113"/>
      <c r="AS126" s="80"/>
      <c r="AT126" s="80"/>
      <c r="AU126" s="112"/>
      <c r="AV126" s="112"/>
      <c r="AW126" s="112"/>
      <c r="AX126" s="112"/>
      <c r="AY126" s="104"/>
      <c r="AZ126" s="112"/>
      <c r="BA126" s="112"/>
      <c r="BB126" s="112"/>
      <c r="BC126" s="114"/>
      <c r="BD126" s="113"/>
      <c r="BE126" s="80"/>
      <c r="BF126" s="80"/>
      <c r="BG126" s="112"/>
      <c r="BH126" s="112"/>
      <c r="BI126" s="112"/>
      <c r="BJ126" s="112"/>
      <c r="BK126" s="80"/>
      <c r="BL126" s="112"/>
      <c r="BM126" s="115"/>
      <c r="BN126" s="115"/>
      <c r="BO126" s="115"/>
      <c r="BP126" s="115"/>
    </row>
    <row r="127" spans="28:68" ht="15" customHeight="1" x14ac:dyDescent="0.3">
      <c r="AB127" s="112"/>
      <c r="AC127" s="112"/>
      <c r="AD127" s="112"/>
      <c r="AE127" s="112"/>
      <c r="AF127" s="113"/>
      <c r="AG127" s="80"/>
      <c r="AH127" s="80"/>
      <c r="AI127" s="112"/>
      <c r="AJ127" s="112"/>
      <c r="AK127" s="112"/>
      <c r="AL127" s="112"/>
      <c r="AM127" s="111"/>
      <c r="AN127" s="112"/>
      <c r="AO127" s="112"/>
      <c r="AP127" s="112"/>
      <c r="AQ127" s="114"/>
      <c r="AR127" s="113"/>
      <c r="AS127" s="80"/>
      <c r="AT127" s="80"/>
      <c r="AU127" s="112"/>
      <c r="AV127" s="112"/>
      <c r="AW127" s="112"/>
      <c r="AX127" s="112"/>
      <c r="AY127" s="104"/>
      <c r="AZ127" s="112"/>
      <c r="BA127" s="112"/>
      <c r="BB127" s="112"/>
      <c r="BC127" s="114"/>
      <c r="BD127" s="113"/>
      <c r="BE127" s="80"/>
      <c r="BF127" s="80"/>
      <c r="BG127" s="112"/>
      <c r="BH127" s="112"/>
      <c r="BI127" s="112"/>
      <c r="BJ127" s="112"/>
      <c r="BK127" s="80"/>
      <c r="BL127" s="112"/>
      <c r="BM127" s="115"/>
      <c r="BN127" s="115"/>
      <c r="BO127" s="115"/>
      <c r="BP127" s="115"/>
    </row>
    <row r="128" spans="28:68" ht="15" customHeight="1" x14ac:dyDescent="0.3">
      <c r="AB128" s="112"/>
      <c r="AC128" s="112"/>
      <c r="AD128" s="112"/>
      <c r="AE128" s="112"/>
      <c r="AF128" s="113"/>
      <c r="AG128" s="80"/>
      <c r="AH128" s="80"/>
      <c r="AI128" s="112"/>
      <c r="AJ128" s="112"/>
      <c r="AK128" s="112"/>
      <c r="AL128" s="112"/>
      <c r="AM128" s="111"/>
      <c r="AN128" s="112"/>
      <c r="AO128" s="112"/>
      <c r="AP128" s="112"/>
      <c r="AQ128" s="114"/>
      <c r="AR128" s="113"/>
      <c r="AS128" s="80"/>
      <c r="AT128" s="80"/>
      <c r="AU128" s="112"/>
      <c r="AV128" s="112"/>
      <c r="AW128" s="112"/>
      <c r="AX128" s="112"/>
      <c r="AY128" s="104"/>
      <c r="AZ128" s="112"/>
      <c r="BA128" s="112"/>
      <c r="BB128" s="112"/>
      <c r="BC128" s="114"/>
      <c r="BD128" s="113"/>
      <c r="BE128" s="80"/>
      <c r="BF128" s="80"/>
      <c r="BG128" s="112"/>
      <c r="BH128" s="112"/>
      <c r="BI128" s="112"/>
      <c r="BJ128" s="112"/>
      <c r="BK128" s="80"/>
      <c r="BL128" s="112"/>
      <c r="BM128" s="115"/>
      <c r="BN128" s="115"/>
      <c r="BO128" s="115"/>
      <c r="BP128" s="115"/>
    </row>
    <row r="129" spans="28:68" ht="15" customHeight="1" x14ac:dyDescent="0.3">
      <c r="AB129" s="112"/>
      <c r="AC129" s="112"/>
      <c r="AD129" s="112"/>
      <c r="AE129" s="112"/>
      <c r="AF129" s="113"/>
      <c r="AG129" s="80"/>
      <c r="AH129" s="80"/>
      <c r="AI129" s="112"/>
      <c r="AJ129" s="112"/>
      <c r="AK129" s="112"/>
      <c r="AL129" s="112"/>
      <c r="AM129" s="111"/>
      <c r="AN129" s="112"/>
      <c r="AO129" s="112"/>
      <c r="AP129" s="112"/>
      <c r="AQ129" s="114"/>
      <c r="AR129" s="113"/>
      <c r="AS129" s="80"/>
      <c r="AT129" s="80"/>
      <c r="AU129" s="112"/>
      <c r="AV129" s="112"/>
      <c r="AW129" s="112"/>
      <c r="AX129" s="112"/>
      <c r="AY129" s="104"/>
      <c r="AZ129" s="112"/>
      <c r="BA129" s="112"/>
      <c r="BB129" s="112"/>
      <c r="BC129" s="114"/>
      <c r="BD129" s="113"/>
      <c r="BE129" s="80"/>
      <c r="BF129" s="80"/>
      <c r="BG129" s="112"/>
      <c r="BH129" s="112"/>
      <c r="BI129" s="112"/>
      <c r="BJ129" s="112"/>
      <c r="BK129" s="80"/>
      <c r="BL129" s="112"/>
      <c r="BM129" s="115"/>
      <c r="BN129" s="115"/>
      <c r="BO129" s="115"/>
      <c r="BP129" s="115"/>
    </row>
    <row r="130" spans="28:68" ht="15" customHeight="1" x14ac:dyDescent="0.3">
      <c r="AB130" s="112"/>
      <c r="AC130" s="112"/>
      <c r="AD130" s="112"/>
      <c r="AE130" s="112"/>
      <c r="AF130" s="113"/>
      <c r="AG130" s="80"/>
      <c r="AH130" s="80"/>
      <c r="AI130" s="112"/>
      <c r="AJ130" s="112"/>
      <c r="AK130" s="112"/>
      <c r="AL130" s="112"/>
      <c r="AM130" s="111"/>
      <c r="AN130" s="112"/>
      <c r="AO130" s="112"/>
      <c r="AP130" s="112"/>
      <c r="AQ130" s="114"/>
      <c r="AR130" s="113"/>
      <c r="AS130" s="80"/>
      <c r="AT130" s="80"/>
      <c r="AU130" s="112"/>
      <c r="AV130" s="112"/>
      <c r="AW130" s="112"/>
      <c r="AX130" s="112"/>
      <c r="AY130" s="104"/>
      <c r="AZ130" s="112"/>
      <c r="BA130" s="112"/>
      <c r="BB130" s="112"/>
      <c r="BC130" s="114"/>
      <c r="BD130" s="113"/>
      <c r="BE130" s="80"/>
      <c r="BF130" s="80"/>
      <c r="BG130" s="112"/>
      <c r="BH130" s="112"/>
      <c r="BI130" s="112"/>
      <c r="BJ130" s="112"/>
      <c r="BK130" s="80"/>
      <c r="BL130" s="112"/>
      <c r="BM130" s="115"/>
      <c r="BN130" s="115"/>
      <c r="BO130" s="115"/>
      <c r="BP130" s="115"/>
    </row>
    <row r="131" spans="28:68" ht="15" customHeight="1" x14ac:dyDescent="0.3">
      <c r="AB131" s="112"/>
      <c r="AC131" s="112"/>
      <c r="AD131" s="112"/>
      <c r="AE131" s="112"/>
      <c r="AF131" s="113"/>
      <c r="AG131" s="80"/>
      <c r="AH131" s="80"/>
      <c r="AI131" s="112"/>
      <c r="AJ131" s="112"/>
      <c r="AK131" s="112"/>
      <c r="AL131" s="112"/>
      <c r="AM131" s="111"/>
      <c r="AN131" s="112"/>
      <c r="AO131" s="112"/>
      <c r="AP131" s="112"/>
      <c r="AQ131" s="114"/>
      <c r="AR131" s="113"/>
      <c r="AS131" s="80"/>
      <c r="AT131" s="80"/>
      <c r="AU131" s="112"/>
      <c r="AV131" s="112"/>
      <c r="AW131" s="112"/>
      <c r="AX131" s="112"/>
      <c r="AY131" s="104"/>
      <c r="AZ131" s="112"/>
      <c r="BA131" s="112"/>
      <c r="BB131" s="112"/>
      <c r="BC131" s="114"/>
      <c r="BD131" s="113"/>
      <c r="BE131" s="80"/>
      <c r="BF131" s="80"/>
      <c r="BG131" s="112"/>
      <c r="BH131" s="112"/>
      <c r="BI131" s="112"/>
      <c r="BJ131" s="112"/>
      <c r="BK131" s="80"/>
      <c r="BL131" s="112"/>
      <c r="BM131" s="115"/>
      <c r="BN131" s="115"/>
      <c r="BO131" s="115"/>
      <c r="BP131" s="115"/>
    </row>
    <row r="132" spans="28:68" ht="15" customHeight="1" x14ac:dyDescent="0.3">
      <c r="AB132" s="112"/>
      <c r="AC132" s="112"/>
      <c r="AD132" s="112"/>
      <c r="AE132" s="112"/>
      <c r="AF132" s="113"/>
      <c r="AG132" s="80"/>
      <c r="AH132" s="80"/>
      <c r="AI132" s="112"/>
      <c r="AJ132" s="112"/>
      <c r="AK132" s="112"/>
      <c r="AL132" s="112"/>
      <c r="AM132" s="111"/>
      <c r="AN132" s="112"/>
      <c r="AO132" s="112"/>
      <c r="AP132" s="112"/>
      <c r="AQ132" s="114"/>
      <c r="AR132" s="113"/>
      <c r="AS132" s="80"/>
      <c r="AT132" s="80"/>
      <c r="AU132" s="112"/>
      <c r="AV132" s="112"/>
      <c r="AW132" s="112"/>
      <c r="AX132" s="112"/>
      <c r="AY132" s="104"/>
      <c r="AZ132" s="112"/>
      <c r="BA132" s="112"/>
      <c r="BB132" s="112"/>
      <c r="BC132" s="114"/>
      <c r="BD132" s="113"/>
      <c r="BE132" s="80"/>
      <c r="BF132" s="80"/>
      <c r="BG132" s="112"/>
      <c r="BH132" s="112"/>
      <c r="BI132" s="112"/>
      <c r="BJ132" s="112"/>
      <c r="BK132" s="80"/>
      <c r="BL132" s="112"/>
      <c r="BM132" s="115"/>
      <c r="BN132" s="115"/>
      <c r="BO132" s="115"/>
      <c r="BP132" s="115"/>
    </row>
    <row r="133" spans="28:68" ht="15" customHeight="1" x14ac:dyDescent="0.3">
      <c r="AB133" s="112"/>
      <c r="AC133" s="112"/>
      <c r="AD133" s="112"/>
      <c r="AE133" s="112"/>
      <c r="AF133" s="113"/>
      <c r="AG133" s="80"/>
      <c r="AH133" s="80"/>
      <c r="AI133" s="112"/>
      <c r="AJ133" s="112"/>
      <c r="AK133" s="112"/>
      <c r="AL133" s="112"/>
      <c r="AM133" s="111"/>
      <c r="AN133" s="112"/>
      <c r="AO133" s="112"/>
      <c r="AP133" s="112"/>
      <c r="AQ133" s="114"/>
      <c r="AR133" s="113"/>
      <c r="AS133" s="80"/>
      <c r="AT133" s="80"/>
      <c r="AU133" s="112"/>
      <c r="AV133" s="112"/>
      <c r="AW133" s="112"/>
      <c r="AX133" s="112"/>
      <c r="AY133" s="104"/>
      <c r="AZ133" s="112"/>
      <c r="BA133" s="112"/>
      <c r="BB133" s="112"/>
      <c r="BC133" s="114"/>
      <c r="BD133" s="113"/>
      <c r="BE133" s="80"/>
      <c r="BF133" s="80"/>
      <c r="BG133" s="112"/>
      <c r="BH133" s="112"/>
      <c r="BI133" s="112"/>
      <c r="BJ133" s="112"/>
      <c r="BK133" s="80"/>
      <c r="BL133" s="112"/>
      <c r="BM133" s="115"/>
      <c r="BN133" s="115"/>
      <c r="BO133" s="115"/>
      <c r="BP133" s="115"/>
    </row>
    <row r="134" spans="28:68" ht="15" customHeight="1" x14ac:dyDescent="0.3">
      <c r="AB134" s="112"/>
      <c r="AC134" s="112"/>
      <c r="AD134" s="112"/>
      <c r="AE134" s="112"/>
      <c r="AF134" s="113"/>
      <c r="AG134" s="80"/>
      <c r="AH134" s="80"/>
      <c r="AI134" s="112"/>
      <c r="AJ134" s="112"/>
      <c r="AK134" s="112"/>
      <c r="AL134" s="112"/>
      <c r="AM134" s="111"/>
      <c r="AN134" s="112"/>
      <c r="AO134" s="112"/>
      <c r="AP134" s="112"/>
      <c r="AQ134" s="114"/>
      <c r="AR134" s="113"/>
      <c r="AS134" s="80"/>
      <c r="AT134" s="80"/>
      <c r="AU134" s="112"/>
      <c r="AV134" s="112"/>
      <c r="AW134" s="112"/>
      <c r="AX134" s="112"/>
      <c r="AY134" s="104"/>
      <c r="AZ134" s="112"/>
      <c r="BA134" s="112"/>
      <c r="BB134" s="112"/>
      <c r="BC134" s="114"/>
      <c r="BD134" s="113"/>
      <c r="BE134" s="80"/>
      <c r="BF134" s="80"/>
      <c r="BG134" s="112"/>
      <c r="BH134" s="112"/>
      <c r="BI134" s="112"/>
      <c r="BJ134" s="112"/>
      <c r="BK134" s="80"/>
      <c r="BL134" s="112"/>
      <c r="BM134" s="115"/>
      <c r="BN134" s="115"/>
      <c r="BO134" s="115"/>
      <c r="BP134" s="115"/>
    </row>
    <row r="135" spans="28:68" ht="15" customHeight="1" x14ac:dyDescent="0.3">
      <c r="AB135" s="112"/>
      <c r="AC135" s="112"/>
      <c r="AD135" s="112"/>
      <c r="AE135" s="112"/>
      <c r="AF135" s="113"/>
      <c r="AG135" s="80"/>
      <c r="AH135" s="80"/>
      <c r="AI135" s="112"/>
      <c r="AJ135" s="112"/>
      <c r="AK135" s="112"/>
      <c r="AL135" s="112"/>
      <c r="AM135" s="111"/>
      <c r="AN135" s="112"/>
      <c r="AO135" s="112"/>
      <c r="AP135" s="112"/>
      <c r="AQ135" s="114"/>
      <c r="AR135" s="113"/>
      <c r="AS135" s="80"/>
      <c r="AT135" s="80"/>
      <c r="AU135" s="112"/>
      <c r="AV135" s="112"/>
      <c r="AW135" s="112"/>
      <c r="AX135" s="112"/>
      <c r="AY135" s="104"/>
      <c r="AZ135" s="112"/>
      <c r="BA135" s="112"/>
      <c r="BB135" s="112"/>
      <c r="BC135" s="114"/>
      <c r="BD135" s="113"/>
      <c r="BE135" s="80"/>
      <c r="BF135" s="80"/>
      <c r="BG135" s="112"/>
      <c r="BH135" s="112"/>
      <c r="BI135" s="112"/>
      <c r="BJ135" s="112"/>
      <c r="BK135" s="80"/>
      <c r="BL135" s="112"/>
      <c r="BM135" s="115"/>
      <c r="BN135" s="115"/>
      <c r="BO135" s="115"/>
      <c r="BP135" s="115"/>
    </row>
    <row r="136" spans="28:68" ht="15" customHeight="1" x14ac:dyDescent="0.3"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115"/>
      <c r="BN136" s="115"/>
      <c r="BO136" s="115"/>
      <c r="BP136" s="115"/>
    </row>
  </sheetData>
  <mergeCells count="27">
    <mergeCell ref="G4:J4"/>
    <mergeCell ref="AB4:AE4"/>
    <mergeCell ref="AN4:AQ4"/>
    <mergeCell ref="AZ4:BC4"/>
    <mergeCell ref="S1:W1"/>
    <mergeCell ref="S2:W2"/>
    <mergeCell ref="S3:W3"/>
    <mergeCell ref="A5:S5"/>
    <mergeCell ref="U5:U7"/>
    <mergeCell ref="V5:V7"/>
    <mergeCell ref="W5:W7"/>
    <mergeCell ref="A6:S6"/>
    <mergeCell ref="B1:D1"/>
    <mergeCell ref="B2:E3"/>
    <mergeCell ref="I2:K2"/>
    <mergeCell ref="I1:K1"/>
    <mergeCell ref="BP1:BR1"/>
    <mergeCell ref="BP2:BR2"/>
    <mergeCell ref="BP3:BR3"/>
    <mergeCell ref="BS6:BT6"/>
    <mergeCell ref="BP5:BV5"/>
    <mergeCell ref="BU6:BV6"/>
    <mergeCell ref="X5:X7"/>
    <mergeCell ref="BP6:BR6"/>
    <mergeCell ref="AB5:AL5"/>
    <mergeCell ref="AN5:AX5"/>
    <mergeCell ref="AZ5:BJ5"/>
  </mergeCells>
  <conditionalFormatting sqref="R7:S7">
    <cfRule type="cellIs" dxfId="47" priority="18" operator="equal">
      <formula>"Art."</formula>
    </cfRule>
    <cfRule type="cellIs" dxfId="46" priority="19" operator="equal">
      <formula>"Art."</formula>
    </cfRule>
  </conditionalFormatting>
  <conditionalFormatting sqref="R7:S7">
    <cfRule type="cellIs" dxfId="45" priority="15" stopIfTrue="1" operator="equal">
      <formula>"D"</formula>
    </cfRule>
    <cfRule type="cellIs" dxfId="44" priority="16" stopIfTrue="1" operator="equal">
      <formula>"UP"</formula>
    </cfRule>
    <cfRule type="cellIs" dxfId="43" priority="17" stopIfTrue="1" operator="equal">
      <formula>"DP"</formula>
    </cfRule>
  </conditionalFormatting>
  <conditionalFormatting sqref="R7:S7">
    <cfRule type="cellIs" dxfId="42" priority="12" stopIfTrue="1" operator="equal">
      <formula>"A"</formula>
    </cfRule>
    <cfRule type="cellIs" dxfId="41" priority="13" stopIfTrue="1" operator="equal">
      <formula>"GK"</formula>
    </cfRule>
    <cfRule type="cellIs" dxfId="40" priority="14" stopIfTrue="1" operator="equal">
      <formula>"H"</formula>
    </cfRule>
  </conditionalFormatting>
  <conditionalFormatting sqref="X8:X67">
    <cfRule type="cellIs" dxfId="39" priority="6" operator="between">
      <formula>9</formula>
      <formula>10</formula>
    </cfRule>
    <cfRule type="cellIs" dxfId="38" priority="7" operator="greaterThan">
      <formula>10</formula>
    </cfRule>
    <cfRule type="cellIs" dxfId="37" priority="8" operator="lessThan">
      <formula>9</formula>
    </cfRule>
  </conditionalFormatting>
  <conditionalFormatting sqref="F18:F67">
    <cfRule type="cellIs" dxfId="36" priority="5" operator="greaterThan">
      <formula>$F$3</formula>
    </cfRule>
  </conditionalFormatting>
  <conditionalFormatting sqref="F16:F17">
    <cfRule type="cellIs" dxfId="35" priority="4" operator="greaterThan">
      <formula>$F$3</formula>
    </cfRule>
  </conditionalFormatting>
  <conditionalFormatting sqref="F11">
    <cfRule type="cellIs" dxfId="34" priority="3" operator="greaterThan">
      <formula>$F$3</formula>
    </cfRule>
  </conditionalFormatting>
  <conditionalFormatting sqref="F12">
    <cfRule type="cellIs" dxfId="33" priority="2" operator="greaterThan">
      <formula>$F$3</formula>
    </cfRule>
  </conditionalFormatting>
  <conditionalFormatting sqref="F13">
    <cfRule type="cellIs" dxfId="32" priority="1" operator="greaterThan">
      <formula>$F$3</formula>
    </cfRule>
  </conditionalFormatting>
  <dataValidations count="2">
    <dataValidation type="list" allowBlank="1" showInputMessage="1" showErrorMessage="1" promptTitle="PK SPELSOORT EN KLASSE" prompt="MAAK EEN KEUZE" sqref="E1">
      <formula1>$BP$1:$BP$3</formula1>
    </dataValidation>
    <dataValidation type="list" allowBlank="1" showInputMessage="1" showErrorMessage="1" promptTitle="OFFICIEEL?" prompt="MAAK EEN KEUZE" sqref="G8:G67">
      <formula1>$G$1:$G$3</formula1>
    </dataValidation>
  </dataValidations>
  <printOptions horizontalCentered="1"/>
  <pageMargins left="0.19685039370078741" right="0.19685039370078741" top="0.98425196850393704" bottom="0.59055118110236227" header="0.39370078740157483" footer="0.39370078740157483"/>
  <pageSetup paperSize="9" scale="31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X104"/>
  <sheetViews>
    <sheetView view="pageBreakPreview" zoomScaleNormal="100" zoomScaleSheetLayoutView="100" workbookViewId="0">
      <selection activeCell="H20" sqref="H20"/>
    </sheetView>
  </sheetViews>
  <sheetFormatPr defaultColWidth="8.7265625" defaultRowHeight="12.6" x14ac:dyDescent="0.2"/>
  <cols>
    <col min="1" max="1" width="2.6328125" style="1" customWidth="1"/>
    <col min="2" max="2" width="16.90625" style="1" bestFit="1" customWidth="1"/>
    <col min="3" max="5" width="6.6328125" style="1" customWidth="1"/>
    <col min="6" max="6" width="6.7265625" style="2" customWidth="1"/>
    <col min="7" max="7" width="6.6328125" style="1" customWidth="1"/>
    <col min="8" max="11" width="6.6328125" style="2" customWidth="1"/>
    <col min="12" max="12" width="2.6328125" style="10" customWidth="1"/>
    <col min="13" max="13" width="16.90625" style="1" bestFit="1" customWidth="1"/>
    <col min="14" max="16" width="6.6328125" style="1" customWidth="1"/>
    <col min="17" max="17" width="6.6328125" style="2" customWidth="1"/>
    <col min="18" max="18" width="6.6328125" style="1" customWidth="1"/>
    <col min="19" max="21" width="6.6328125" style="2" customWidth="1"/>
    <col min="22" max="22" width="9.36328125" style="2" bestFit="1" customWidth="1"/>
    <col min="23" max="23" width="2.6328125" style="10" customWidth="1"/>
    <col min="24" max="24" width="9.36328125" style="6" customWidth="1"/>
    <col min="25" max="25" width="4.6328125" style="4" customWidth="1"/>
    <col min="26" max="26" width="2.6328125" style="5" customWidth="1"/>
    <col min="27" max="33" width="4.6328125" style="5" customWidth="1"/>
    <col min="34" max="40" width="4.6328125" style="4" customWidth="1"/>
    <col min="41" max="41" width="4.6328125" style="6" customWidth="1"/>
    <col min="42" max="46" width="4.6328125" style="4" customWidth="1"/>
    <col min="47" max="48" width="4.6328125" style="5" customWidth="1"/>
    <col min="49" max="49" width="4.6328125" style="7" customWidth="1"/>
    <col min="50" max="50" width="4.6328125" style="4" customWidth="1"/>
    <col min="51" max="51" width="4.6328125" style="7" customWidth="1"/>
    <col min="52" max="52" width="4.6328125" style="5" customWidth="1"/>
    <col min="53" max="55" width="4.6328125" style="7" customWidth="1"/>
    <col min="56" max="56" width="6.6328125" style="7" customWidth="1"/>
    <col min="57" max="57" width="6.6328125" style="8" customWidth="1"/>
    <col min="58" max="68" width="6.6328125" style="7" customWidth="1"/>
    <col min="69" max="69" width="6.6328125" style="8" customWidth="1"/>
    <col min="70" max="72" width="6.6328125" style="7" customWidth="1"/>
    <col min="73" max="77" width="6.6328125" style="1" customWidth="1"/>
    <col min="78" max="78" width="4.6328125" style="1" customWidth="1"/>
    <col min="79" max="79" width="2.6328125" style="1" customWidth="1"/>
    <col min="80" max="95" width="4.6328125" style="1" customWidth="1"/>
    <col min="96" max="16384" width="8.7265625" style="1"/>
  </cols>
  <sheetData>
    <row r="1" spans="1:57" x14ac:dyDescent="0.2">
      <c r="B1" s="235" t="s">
        <v>76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3" spans="1:57" x14ac:dyDescent="0.2">
      <c r="B3" s="46" t="s">
        <v>67</v>
      </c>
      <c r="C3" s="239" t="s">
        <v>68</v>
      </c>
      <c r="D3" s="240"/>
      <c r="E3" s="240"/>
      <c r="F3" s="238" t="s">
        <v>48</v>
      </c>
      <c r="G3" s="238"/>
      <c r="H3" s="238"/>
      <c r="I3" s="238"/>
      <c r="J3" s="238"/>
      <c r="K3" s="238"/>
      <c r="L3" s="48"/>
      <c r="M3" s="46" t="s">
        <v>67</v>
      </c>
      <c r="N3" s="239" t="s">
        <v>68</v>
      </c>
      <c r="O3" s="240"/>
      <c r="P3" s="240"/>
      <c r="Q3" s="238" t="s">
        <v>48</v>
      </c>
      <c r="R3" s="238"/>
      <c r="S3" s="238"/>
      <c r="T3" s="238"/>
      <c r="U3" s="238"/>
      <c r="V3" s="238"/>
      <c r="W3" s="48"/>
      <c r="X3" s="65"/>
      <c r="Y3" s="7">
        <v>1</v>
      </c>
      <c r="Z3" s="7" t="s">
        <v>39</v>
      </c>
    </row>
    <row r="4" spans="1:57" x14ac:dyDescent="0.2">
      <c r="A4" s="3"/>
      <c r="B4" s="43" t="s">
        <v>64</v>
      </c>
      <c r="C4" s="238"/>
      <c r="D4" s="238"/>
      <c r="E4" s="238"/>
      <c r="F4" s="238"/>
      <c r="G4" s="238"/>
      <c r="H4" s="238"/>
      <c r="I4" s="174" t="s">
        <v>66</v>
      </c>
      <c r="J4" s="238"/>
      <c r="K4" s="238"/>
      <c r="L4" s="12"/>
      <c r="M4" s="125" t="s">
        <v>64</v>
      </c>
      <c r="N4" s="238"/>
      <c r="O4" s="238"/>
      <c r="P4" s="238"/>
      <c r="Q4" s="238"/>
      <c r="R4" s="238"/>
      <c r="S4" s="238"/>
      <c r="T4" s="174" t="s">
        <v>66</v>
      </c>
      <c r="U4" s="238"/>
      <c r="V4" s="238"/>
      <c r="W4" s="12"/>
      <c r="X4" s="53"/>
      <c r="Y4" s="7">
        <v>2</v>
      </c>
      <c r="Z4" s="7" t="s">
        <v>33</v>
      </c>
    </row>
    <row r="5" spans="1:57" x14ac:dyDescent="0.2">
      <c r="A5" s="3"/>
      <c r="B5" s="43" t="s">
        <v>20</v>
      </c>
      <c r="C5" s="238"/>
      <c r="D5" s="238"/>
      <c r="E5" s="238"/>
      <c r="F5" s="238"/>
      <c r="G5" s="238"/>
      <c r="H5" s="238"/>
      <c r="I5" s="238"/>
      <c r="J5" s="238"/>
      <c r="K5" s="238"/>
      <c r="L5" s="12"/>
      <c r="M5" s="125" t="s">
        <v>20</v>
      </c>
      <c r="N5" s="238"/>
      <c r="O5" s="238"/>
      <c r="P5" s="238"/>
      <c r="Q5" s="238"/>
      <c r="R5" s="238"/>
      <c r="S5" s="238"/>
      <c r="T5" s="238"/>
      <c r="U5" s="238"/>
      <c r="V5" s="238"/>
      <c r="W5" s="12"/>
      <c r="X5" s="53"/>
      <c r="Y5" s="7">
        <v>3</v>
      </c>
      <c r="Z5" s="7" t="s">
        <v>42</v>
      </c>
    </row>
    <row r="6" spans="1:57" x14ac:dyDescent="0.2">
      <c r="A6" s="3"/>
      <c r="B6" s="43" t="s">
        <v>52</v>
      </c>
      <c r="C6" s="238"/>
      <c r="D6" s="238"/>
      <c r="E6" s="238"/>
      <c r="F6" s="238"/>
      <c r="G6" s="238"/>
      <c r="H6" s="238"/>
      <c r="I6" s="238"/>
      <c r="J6" s="238"/>
      <c r="K6" s="238"/>
      <c r="L6" s="12"/>
      <c r="M6" s="125" t="s">
        <v>52</v>
      </c>
      <c r="N6" s="238"/>
      <c r="O6" s="238"/>
      <c r="P6" s="238"/>
      <c r="Q6" s="238"/>
      <c r="R6" s="238"/>
      <c r="S6" s="238"/>
      <c r="T6" s="238"/>
      <c r="U6" s="238"/>
      <c r="V6" s="238"/>
      <c r="W6" s="12"/>
      <c r="X6" s="53"/>
    </row>
    <row r="7" spans="1:57" x14ac:dyDescent="0.2">
      <c r="B7" s="43" t="s">
        <v>65</v>
      </c>
      <c r="C7" s="238"/>
      <c r="D7" s="238"/>
      <c r="E7" s="238"/>
      <c r="F7" s="238"/>
      <c r="G7" s="238"/>
      <c r="H7" s="238"/>
      <c r="I7" s="238"/>
      <c r="J7" s="238"/>
      <c r="K7" s="238"/>
      <c r="L7" s="12"/>
      <c r="M7" s="125" t="s">
        <v>65</v>
      </c>
      <c r="N7" s="238"/>
      <c r="O7" s="238"/>
      <c r="P7" s="238"/>
      <c r="Q7" s="238"/>
      <c r="R7" s="238"/>
      <c r="S7" s="238"/>
      <c r="T7" s="238"/>
      <c r="U7" s="238"/>
      <c r="V7" s="238"/>
      <c r="W7" s="12"/>
      <c r="X7" s="53"/>
      <c r="Y7" s="7"/>
      <c r="Z7" s="66"/>
      <c r="AA7" s="66"/>
      <c r="AB7" s="66"/>
      <c r="AC7" s="66"/>
      <c r="AD7" s="66"/>
      <c r="AE7" s="66"/>
      <c r="AF7" s="7"/>
      <c r="AG7" s="4"/>
      <c r="AR7" s="5"/>
      <c r="AS7" s="5"/>
      <c r="AT7" s="5"/>
      <c r="AU7" s="7"/>
      <c r="AV7" s="4"/>
    </row>
    <row r="8" spans="1:57" ht="12.75" customHeight="1" x14ac:dyDescent="0.2">
      <c r="B8" s="43" t="s">
        <v>57</v>
      </c>
      <c r="C8" s="44" t="s">
        <v>62</v>
      </c>
      <c r="D8" s="34" t="s">
        <v>71</v>
      </c>
      <c r="E8" s="35" t="s">
        <v>41</v>
      </c>
      <c r="F8" s="34" t="s">
        <v>30</v>
      </c>
      <c r="G8" s="36"/>
      <c r="H8" s="241" t="s">
        <v>69</v>
      </c>
      <c r="I8" s="37" t="s">
        <v>4</v>
      </c>
      <c r="J8" s="37" t="s">
        <v>30</v>
      </c>
      <c r="K8" s="236" t="s">
        <v>70</v>
      </c>
      <c r="L8" s="49"/>
      <c r="M8" s="125" t="s">
        <v>57</v>
      </c>
      <c r="N8" s="44" t="s">
        <v>62</v>
      </c>
      <c r="O8" s="34" t="s">
        <v>71</v>
      </c>
      <c r="P8" s="35" t="s">
        <v>41</v>
      </c>
      <c r="Q8" s="34" t="s">
        <v>30</v>
      </c>
      <c r="R8" s="36"/>
      <c r="S8" s="241" t="s">
        <v>69</v>
      </c>
      <c r="T8" s="126" t="s">
        <v>4</v>
      </c>
      <c r="U8" s="126" t="s">
        <v>30</v>
      </c>
      <c r="V8" s="236" t="s">
        <v>70</v>
      </c>
      <c r="W8" s="49"/>
      <c r="X8" s="67"/>
      <c r="Y8" s="7"/>
      <c r="Z8" s="66"/>
      <c r="AA8" s="66"/>
      <c r="AB8" s="66"/>
      <c r="AC8" s="66"/>
      <c r="AD8" s="66"/>
      <c r="AE8" s="66"/>
      <c r="AF8" s="7"/>
      <c r="AG8" s="4"/>
      <c r="AR8" s="5"/>
      <c r="AS8" s="5"/>
      <c r="AT8" s="5"/>
      <c r="AU8" s="7"/>
      <c r="AV8" s="4"/>
    </row>
    <row r="9" spans="1:57" x14ac:dyDescent="0.2">
      <c r="B9" s="176">
        <v>0</v>
      </c>
      <c r="C9" s="141" t="s">
        <v>9</v>
      </c>
      <c r="D9" s="38" t="s">
        <v>43</v>
      </c>
      <c r="E9" s="39" t="s">
        <v>10</v>
      </c>
      <c r="F9" s="40" t="s">
        <v>43</v>
      </c>
      <c r="G9" s="41" t="s">
        <v>13</v>
      </c>
      <c r="H9" s="242"/>
      <c r="I9" s="42" t="s">
        <v>32</v>
      </c>
      <c r="J9" s="42" t="s">
        <v>32</v>
      </c>
      <c r="K9" s="237"/>
      <c r="L9" s="49"/>
      <c r="M9" s="176">
        <v>0</v>
      </c>
      <c r="N9" s="173" t="s">
        <v>9</v>
      </c>
      <c r="O9" s="38" t="s">
        <v>43</v>
      </c>
      <c r="P9" s="39" t="s">
        <v>10</v>
      </c>
      <c r="Q9" s="40" t="s">
        <v>43</v>
      </c>
      <c r="R9" s="41" t="s">
        <v>13</v>
      </c>
      <c r="S9" s="242"/>
      <c r="T9" s="127" t="s">
        <v>32</v>
      </c>
      <c r="U9" s="127" t="s">
        <v>32</v>
      </c>
      <c r="V9" s="237"/>
      <c r="W9" s="49"/>
      <c r="X9" s="67"/>
      <c r="Y9" s="7"/>
      <c r="Z9" s="66"/>
      <c r="AA9" s="66"/>
      <c r="AB9" s="66"/>
      <c r="AC9" s="66"/>
      <c r="AD9" s="66"/>
      <c r="AE9" s="66"/>
      <c r="AF9" s="7"/>
      <c r="AG9" s="4"/>
      <c r="AR9" s="5"/>
      <c r="AS9" s="5"/>
      <c r="AT9" s="5"/>
      <c r="AU9" s="7"/>
      <c r="AV9" s="4"/>
      <c r="AY9" s="4"/>
      <c r="AZ9" s="4"/>
      <c r="BA9" s="5"/>
      <c r="BB9" s="5"/>
      <c r="BD9" s="4"/>
      <c r="BE9" s="53"/>
    </row>
    <row r="10" spans="1:57" x14ac:dyDescent="0.2">
      <c r="B10" s="2"/>
      <c r="D10" s="2"/>
      <c r="E10" s="2"/>
      <c r="G10" s="2"/>
      <c r="H10" s="195"/>
      <c r="I10" s="11"/>
      <c r="J10" s="11"/>
      <c r="K10" s="33"/>
      <c r="L10" s="50"/>
      <c r="M10" s="2"/>
      <c r="O10" s="2"/>
      <c r="P10" s="2"/>
      <c r="R10" s="2"/>
      <c r="S10" s="195"/>
      <c r="T10" s="11"/>
      <c r="U10" s="11"/>
      <c r="V10" s="33"/>
      <c r="W10" s="50"/>
      <c r="X10" s="68"/>
      <c r="Y10" s="7"/>
      <c r="Z10" s="66"/>
      <c r="AA10" s="66"/>
      <c r="AB10" s="66"/>
      <c r="AC10" s="66"/>
      <c r="AD10" s="66"/>
      <c r="AE10" s="66"/>
      <c r="AF10" s="7"/>
      <c r="AG10" s="4"/>
      <c r="AR10" s="5"/>
      <c r="AS10" s="5"/>
      <c r="AT10" s="5"/>
      <c r="AU10" s="7"/>
      <c r="AV10" s="4"/>
      <c r="AY10" s="4"/>
      <c r="AZ10" s="4"/>
      <c r="BA10" s="5"/>
      <c r="BB10" s="5"/>
      <c r="BD10" s="4"/>
      <c r="BE10" s="53"/>
    </row>
    <row r="11" spans="1:57" x14ac:dyDescent="0.2">
      <c r="B11" s="45" t="s">
        <v>58</v>
      </c>
      <c r="C11" s="16">
        <f>B9</f>
        <v>0</v>
      </c>
      <c r="D11" s="15">
        <f>VLOOKUP(C11,$Y$22:$AK$70,VLOOKUP(F3,$AO$19:$AS$21,4,FALSE),TRUE)</f>
        <v>15</v>
      </c>
      <c r="E11" s="144"/>
      <c r="F11" s="141"/>
      <c r="G11" s="141"/>
      <c r="H11" s="194" t="str">
        <f>IF(G11&gt;0,ROUNDDOWN(F11/G11,3),"-")</f>
        <v>-</v>
      </c>
      <c r="I11" s="14">
        <f>IF(E11&gt;0,F11/(E11*D11)%,0)</f>
        <v>0</v>
      </c>
      <c r="J11" s="14">
        <f>IF(G11&gt;0,(F11/G11)/VLOOKUP(C11,$Y$22:$AK$70,3,TRUE)%,0)</f>
        <v>0</v>
      </c>
      <c r="K11" s="175"/>
      <c r="L11" s="51"/>
      <c r="M11" s="45" t="s">
        <v>58</v>
      </c>
      <c r="N11" s="16">
        <f>M9</f>
        <v>0</v>
      </c>
      <c r="O11" s="15">
        <f>VLOOKUP(N11,$Y$22:$AK$70,VLOOKUP(Q3,$AO$19:$AS$21,4,FALSE),TRUE)</f>
        <v>15</v>
      </c>
      <c r="P11" s="144"/>
      <c r="Q11" s="173"/>
      <c r="R11" s="173"/>
      <c r="S11" s="194" t="str">
        <f>IF(R11&gt;0,ROUNDDOWN(Q11/R11,3),"-")</f>
        <v>-</v>
      </c>
      <c r="T11" s="14">
        <f>IF(P11&gt;0,Q11/(P11*O11)%,0)</f>
        <v>0</v>
      </c>
      <c r="U11" s="14">
        <f>IF(R11&gt;0,(Q11/R11)/VLOOKUP(N11,$Y$22:$AK$70,3,TRUE)%,0)</f>
        <v>0</v>
      </c>
      <c r="V11" s="175"/>
      <c r="W11" s="51"/>
      <c r="X11" s="69"/>
      <c r="Y11" s="7"/>
      <c r="Z11" s="66"/>
      <c r="AA11" s="66"/>
      <c r="AB11" s="66"/>
      <c r="AC11" s="66"/>
      <c r="AD11" s="66"/>
      <c r="AE11" s="66"/>
      <c r="AF11" s="7"/>
      <c r="AG11" s="4"/>
      <c r="AR11" s="5"/>
      <c r="AS11" s="5"/>
      <c r="AT11" s="5"/>
      <c r="AU11" s="7"/>
      <c r="AV11" s="4"/>
      <c r="AY11" s="4"/>
      <c r="AZ11" s="4"/>
      <c r="BA11" s="5"/>
      <c r="BB11" s="5"/>
      <c r="BD11" s="4"/>
      <c r="BE11" s="53"/>
    </row>
    <row r="12" spans="1:57" x14ac:dyDescent="0.2">
      <c r="F12" s="1"/>
      <c r="H12" s="196"/>
      <c r="I12" s="1"/>
      <c r="J12" s="1"/>
      <c r="K12" s="17"/>
      <c r="L12" s="51"/>
      <c r="Q12" s="1"/>
      <c r="S12" s="196"/>
      <c r="T12" s="1"/>
      <c r="U12" s="1"/>
      <c r="V12" s="17"/>
      <c r="W12" s="51"/>
      <c r="X12" s="69"/>
      <c r="Y12" s="7"/>
      <c r="Z12" s="66"/>
      <c r="AA12" s="66"/>
      <c r="AB12" s="66"/>
      <c r="AC12" s="4"/>
      <c r="AE12" s="66"/>
      <c r="AF12" s="4"/>
      <c r="AG12" s="4"/>
      <c r="AH12" s="5"/>
      <c r="AI12" s="66"/>
      <c r="AJ12" s="6"/>
      <c r="AK12" s="7"/>
      <c r="AL12" s="7"/>
      <c r="AO12" s="4"/>
      <c r="AP12" s="5"/>
      <c r="AQ12" s="5"/>
      <c r="AR12" s="7"/>
      <c r="AS12" s="7"/>
      <c r="AU12" s="7"/>
      <c r="AY12" s="4"/>
      <c r="AZ12" s="4"/>
      <c r="BA12" s="5"/>
      <c r="BB12" s="5"/>
      <c r="BD12" s="4"/>
      <c r="BE12" s="53"/>
    </row>
    <row r="13" spans="1:57" x14ac:dyDescent="0.2">
      <c r="B13" s="246" t="s">
        <v>54</v>
      </c>
      <c r="C13" s="247"/>
      <c r="D13" s="247"/>
      <c r="E13" s="247"/>
      <c r="F13" s="247"/>
      <c r="G13" s="248"/>
      <c r="H13" s="194">
        <f>IF(C9="JA",AVERAGE(B9,H11),MAX(B9,H11))</f>
        <v>0</v>
      </c>
      <c r="I13" s="11"/>
      <c r="J13" s="11"/>
      <c r="K13" s="33"/>
      <c r="L13" s="50"/>
      <c r="M13" s="246" t="s">
        <v>54</v>
      </c>
      <c r="N13" s="247"/>
      <c r="O13" s="247"/>
      <c r="P13" s="247"/>
      <c r="Q13" s="247"/>
      <c r="R13" s="248"/>
      <c r="S13" s="194">
        <f>IF(N9="JA",AVERAGE(M9,S11),MAX(M9,S11))</f>
        <v>0</v>
      </c>
      <c r="T13" s="11"/>
      <c r="U13" s="11"/>
      <c r="V13" s="33"/>
      <c r="W13" s="50"/>
      <c r="X13" s="68"/>
      <c r="Y13" s="7"/>
      <c r="Z13" s="66"/>
      <c r="AA13" s="66"/>
      <c r="AB13" s="66"/>
      <c r="AC13" s="4"/>
      <c r="AE13" s="66"/>
      <c r="AF13" s="4"/>
      <c r="AG13" s="4"/>
      <c r="AI13" s="66"/>
      <c r="AJ13" s="6"/>
      <c r="AK13" s="66"/>
      <c r="AM13" s="66"/>
      <c r="AO13" s="4"/>
      <c r="AP13" s="66"/>
      <c r="AR13" s="70"/>
      <c r="AS13" s="7"/>
      <c r="AU13" s="7"/>
      <c r="AY13" s="4"/>
      <c r="AZ13" s="4"/>
      <c r="BA13" s="5"/>
      <c r="BB13" s="5"/>
      <c r="BD13" s="4"/>
      <c r="BE13" s="53"/>
    </row>
    <row r="14" spans="1:57" x14ac:dyDescent="0.2">
      <c r="B14" s="2"/>
      <c r="D14" s="2"/>
      <c r="E14" s="2"/>
      <c r="G14" s="2"/>
      <c r="H14" s="195"/>
      <c r="I14" s="11"/>
      <c r="J14" s="11"/>
      <c r="K14" s="33"/>
      <c r="L14" s="50"/>
      <c r="M14" s="2"/>
      <c r="O14" s="2"/>
      <c r="P14" s="2"/>
      <c r="R14" s="2"/>
      <c r="S14" s="195"/>
      <c r="T14" s="11"/>
      <c r="U14" s="11"/>
      <c r="V14" s="33"/>
      <c r="W14" s="50"/>
      <c r="X14" s="6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X14" s="7"/>
      <c r="AZ14" s="7"/>
      <c r="BD14" s="4"/>
      <c r="BE14" s="53"/>
    </row>
    <row r="15" spans="1:57" x14ac:dyDescent="0.2">
      <c r="B15" s="45" t="s">
        <v>59</v>
      </c>
      <c r="C15" s="16">
        <f>MAX(B9,H13)</f>
        <v>0</v>
      </c>
      <c r="D15" s="15">
        <f>VLOOKUP(C15,$Y$22:$AK$70,VLOOKUP(F3,$AO$19:$AS$21,4,FALSE),TRUE)</f>
        <v>15</v>
      </c>
      <c r="E15" s="144"/>
      <c r="F15" s="141"/>
      <c r="G15" s="141"/>
      <c r="H15" s="194" t="str">
        <f>IF(G15&gt;0,ROUNDDOWN(F15/G15,3),"-")</f>
        <v>-</v>
      </c>
      <c r="I15" s="14">
        <f>IF(E15&gt;0,F15/(E15*D15)%,0)</f>
        <v>0</v>
      </c>
      <c r="J15" s="14">
        <f>IF(G15&gt;0,(F15/G15)/VLOOKUP(C15,$Y$22:$AK$70,3,TRUE)%,0)</f>
        <v>0</v>
      </c>
      <c r="K15" s="175"/>
      <c r="L15" s="47"/>
      <c r="M15" s="45" t="s">
        <v>59</v>
      </c>
      <c r="N15" s="16">
        <f>MAX(M9,S13)</f>
        <v>0</v>
      </c>
      <c r="O15" s="15">
        <f>VLOOKUP(N15,$Y$22:$AK$70,VLOOKUP(Q3,$AO$19:$AS$21,4,FALSE),TRUE)</f>
        <v>15</v>
      </c>
      <c r="P15" s="144"/>
      <c r="Q15" s="173"/>
      <c r="R15" s="173"/>
      <c r="S15" s="194" t="str">
        <f>IF(R15&gt;0,ROUNDDOWN(Q15/R15,3),"-")</f>
        <v>-</v>
      </c>
      <c r="T15" s="14">
        <f>IF(P15&gt;0,Q15/(P15*O15)%,0)</f>
        <v>0</v>
      </c>
      <c r="U15" s="14">
        <f>IF(R15&gt;0,(Q15/R15)/VLOOKUP(N15,$Y$22:$AK$70,3,TRUE)%,0)</f>
        <v>0</v>
      </c>
      <c r="V15" s="175"/>
      <c r="W15" s="47"/>
      <c r="X15" s="71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X15" s="7"/>
      <c r="AZ15" s="7"/>
      <c r="BD15" s="4"/>
      <c r="BE15" s="53"/>
    </row>
    <row r="16" spans="1:57" x14ac:dyDescent="0.2">
      <c r="F16" s="1"/>
      <c r="H16" s="196"/>
      <c r="I16" s="1"/>
      <c r="J16" s="1"/>
      <c r="K16" s="17"/>
      <c r="L16" s="51"/>
      <c r="Q16" s="1"/>
      <c r="S16" s="196"/>
      <c r="T16" s="1"/>
      <c r="U16" s="1"/>
      <c r="V16" s="17"/>
      <c r="W16" s="51"/>
      <c r="X16" s="69"/>
      <c r="Y16" s="72" t="s">
        <v>8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D16" s="4"/>
      <c r="BE16" s="53"/>
    </row>
    <row r="17" spans="1:76" x14ac:dyDescent="0.2">
      <c r="B17" s="246" t="s">
        <v>55</v>
      </c>
      <c r="C17" s="247"/>
      <c r="D17" s="247"/>
      <c r="E17" s="247"/>
      <c r="F17" s="247"/>
      <c r="G17" s="248"/>
      <c r="H17" s="194">
        <f>IF(C9="JA",AVERAGE(B9,H11,H15),MAX(B9,H11,H15))</f>
        <v>0</v>
      </c>
      <c r="I17" s="11"/>
      <c r="J17" s="11"/>
      <c r="K17" s="33"/>
      <c r="L17" s="50"/>
      <c r="M17" s="246" t="s">
        <v>55</v>
      </c>
      <c r="N17" s="247"/>
      <c r="O17" s="247"/>
      <c r="P17" s="247"/>
      <c r="Q17" s="247"/>
      <c r="R17" s="248"/>
      <c r="S17" s="194">
        <f>IF(N9="JA",AVERAGE(M9,S11,S15),MAX(M9,S11,S15))</f>
        <v>0</v>
      </c>
      <c r="T17" s="11"/>
      <c r="U17" s="11"/>
      <c r="V17" s="33"/>
      <c r="W17" s="50"/>
      <c r="X17" s="68"/>
      <c r="Y17" s="72" t="s">
        <v>9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D17" s="4"/>
      <c r="BE17" s="53"/>
    </row>
    <row r="18" spans="1:76" x14ac:dyDescent="0.2">
      <c r="B18" s="2"/>
      <c r="D18" s="2"/>
      <c r="E18" s="2"/>
      <c r="G18" s="2"/>
      <c r="H18" s="195"/>
      <c r="I18" s="11"/>
      <c r="J18" s="11"/>
      <c r="K18" s="33"/>
      <c r="L18" s="50"/>
      <c r="M18" s="2"/>
      <c r="O18" s="2"/>
      <c r="P18" s="2"/>
      <c r="R18" s="2"/>
      <c r="S18" s="195"/>
      <c r="T18" s="11"/>
      <c r="U18" s="11"/>
      <c r="V18" s="33"/>
      <c r="W18" s="50"/>
      <c r="X18" s="6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D18" s="4"/>
      <c r="BE18" s="53"/>
    </row>
    <row r="19" spans="1:76" ht="13.8" x14ac:dyDescent="0.3">
      <c r="B19" s="45" t="s">
        <v>60</v>
      </c>
      <c r="C19" s="16">
        <f>MAX(H17,H13,B9)</f>
        <v>0</v>
      </c>
      <c r="D19" s="15">
        <f>VLOOKUP(C19,$Y$22:$AK$70,VLOOKUP(F3,$AO$19:$AS$21,4,FALSE),TRUE)</f>
        <v>15</v>
      </c>
      <c r="E19" s="144"/>
      <c r="F19" s="141"/>
      <c r="G19" s="141"/>
      <c r="H19" s="194" t="str">
        <f>IF(G19&gt;0,ROUNDDOWN(F19/G19,3),"-")</f>
        <v>-</v>
      </c>
      <c r="I19" s="14">
        <f>IF(E19&gt;0,F19/(E19*D19)%,0)</f>
        <v>0</v>
      </c>
      <c r="J19" s="14">
        <f>IF(G19&gt;0,(F19/G19)/VLOOKUP(C19,$Y$22:$AK$70,3,TRUE)%,0)</f>
        <v>0</v>
      </c>
      <c r="K19" s="142"/>
      <c r="L19" s="47"/>
      <c r="M19" s="45" t="s">
        <v>60</v>
      </c>
      <c r="N19" s="16">
        <f>MAX(S17,S13,M9)</f>
        <v>0</v>
      </c>
      <c r="O19" s="15">
        <f>VLOOKUP(N19,$Y$22:$AK$70,VLOOKUP(Q3,$AO$19:$AS$21,4,FALSE),TRUE)</f>
        <v>15</v>
      </c>
      <c r="P19" s="144"/>
      <c r="Q19" s="173"/>
      <c r="R19" s="173"/>
      <c r="S19" s="194" t="str">
        <f>IF(R19&gt;0,ROUNDDOWN(Q19/R19,3),"-")</f>
        <v>-</v>
      </c>
      <c r="T19" s="14">
        <f>IF(P19&gt;0,Q19/(P19*O19)%,0)</f>
        <v>0</v>
      </c>
      <c r="U19" s="14">
        <f>IF(R19&gt;0,(Q19/R19)/VLOOKUP(N19,$Y$22:$AK$70,3,TRUE)%,0)</f>
        <v>0</v>
      </c>
      <c r="V19" s="142"/>
      <c r="W19" s="47"/>
      <c r="X19" s="71"/>
      <c r="Y19" s="208" t="s">
        <v>112</v>
      </c>
      <c r="Z19" s="208"/>
      <c r="AA19" s="208"/>
      <c r="AB19" s="208"/>
      <c r="AC19" s="208"/>
      <c r="AD19" s="208"/>
      <c r="AE19" s="208"/>
      <c r="AF19" s="7"/>
      <c r="AG19" s="7"/>
      <c r="AH19" s="7"/>
      <c r="AI19" s="7"/>
      <c r="AJ19" s="7"/>
      <c r="AK19" s="7"/>
      <c r="AL19" s="52"/>
      <c r="AM19" s="52"/>
      <c r="AN19" s="52"/>
      <c r="AO19" s="252" t="s">
        <v>49</v>
      </c>
      <c r="AP19" s="252"/>
      <c r="AQ19" s="252"/>
      <c r="AR19" s="24">
        <v>4</v>
      </c>
      <c r="AS19" s="206">
        <v>5</v>
      </c>
      <c r="AT19" s="52"/>
      <c r="AU19" s="52"/>
      <c r="AV19" s="253" t="s">
        <v>72</v>
      </c>
      <c r="AW19" s="254"/>
      <c r="AX19" s="254"/>
      <c r="AY19" s="254"/>
      <c r="AZ19" s="254"/>
      <c r="BA19" s="255"/>
      <c r="BB19" s="52"/>
    </row>
    <row r="20" spans="1:76" ht="15" x14ac:dyDescent="0.3">
      <c r="F20" s="1"/>
      <c r="H20" s="196"/>
      <c r="I20" s="1"/>
      <c r="J20" s="1"/>
      <c r="K20" s="17"/>
      <c r="L20" s="51"/>
      <c r="Q20" s="1"/>
      <c r="S20" s="196"/>
      <c r="T20" s="1"/>
      <c r="U20" s="1"/>
      <c r="V20" s="17"/>
      <c r="W20" s="51"/>
      <c r="X20" s="69"/>
      <c r="Y20" s="219" t="s">
        <v>2</v>
      </c>
      <c r="Z20" s="219"/>
      <c r="AA20" s="219"/>
      <c r="AB20" s="220" t="s">
        <v>46</v>
      </c>
      <c r="AC20" s="221"/>
      <c r="AD20" s="220" t="s">
        <v>114</v>
      </c>
      <c r="AE20" s="221"/>
      <c r="AF20" s="7"/>
      <c r="AG20" s="7"/>
      <c r="AH20" s="7"/>
      <c r="AI20" s="7"/>
      <c r="AJ20" s="7"/>
      <c r="AK20" s="7"/>
      <c r="AL20" s="52"/>
      <c r="AM20" s="52"/>
      <c r="AN20" s="52"/>
      <c r="AO20" s="252" t="s">
        <v>48</v>
      </c>
      <c r="AP20" s="252"/>
      <c r="AQ20" s="252"/>
      <c r="AR20" s="24">
        <v>6</v>
      </c>
      <c r="AS20" s="206">
        <v>1.2</v>
      </c>
      <c r="AT20" s="52"/>
      <c r="AU20" s="52"/>
      <c r="AV20" s="253" t="s">
        <v>73</v>
      </c>
      <c r="AW20" s="254"/>
      <c r="AX20" s="254"/>
      <c r="AY20" s="254"/>
      <c r="AZ20" s="254"/>
      <c r="BA20" s="255"/>
      <c r="BB20" s="52"/>
    </row>
    <row r="21" spans="1:76" ht="13.8" x14ac:dyDescent="0.3">
      <c r="B21" s="246" t="s">
        <v>56</v>
      </c>
      <c r="C21" s="247"/>
      <c r="D21" s="247"/>
      <c r="E21" s="247"/>
      <c r="F21" s="247"/>
      <c r="G21" s="248"/>
      <c r="H21" s="194">
        <f>IF(C9="JA",AVERAGE(B9,H11,H15,H19),MAX(B9,H11,H15,H19))</f>
        <v>0</v>
      </c>
      <c r="I21" s="11"/>
      <c r="J21" s="11"/>
      <c r="K21" s="33"/>
      <c r="L21" s="50"/>
      <c r="M21" s="246" t="s">
        <v>56</v>
      </c>
      <c r="N21" s="247"/>
      <c r="O21" s="247"/>
      <c r="P21" s="247"/>
      <c r="Q21" s="247"/>
      <c r="R21" s="248"/>
      <c r="S21" s="194">
        <f>IF(N9="JA",AVERAGE(M9,S11,S15,S19),MAX(M9,S11,S15,S19))</f>
        <v>0</v>
      </c>
      <c r="T21" s="11"/>
      <c r="U21" s="11"/>
      <c r="V21" s="33"/>
      <c r="W21" s="50"/>
      <c r="X21" s="68"/>
      <c r="Y21" s="203" t="s">
        <v>26</v>
      </c>
      <c r="Z21" s="203"/>
      <c r="AA21" s="203" t="s">
        <v>27</v>
      </c>
      <c r="AB21" s="204" t="s">
        <v>6</v>
      </c>
      <c r="AC21" s="204" t="s">
        <v>113</v>
      </c>
      <c r="AD21" s="204" t="s">
        <v>6</v>
      </c>
      <c r="AE21" s="204" t="s">
        <v>113</v>
      </c>
      <c r="AF21" s="7"/>
      <c r="AG21" s="7"/>
      <c r="AH21" s="7"/>
      <c r="AI21" s="7"/>
      <c r="AJ21" s="7"/>
      <c r="AK21" s="7"/>
      <c r="AL21" s="52"/>
      <c r="AM21" s="52"/>
      <c r="AN21" s="52"/>
      <c r="AO21" s="252"/>
      <c r="AP21" s="252"/>
      <c r="AQ21" s="252"/>
      <c r="AR21" s="24"/>
      <c r="AS21" s="206"/>
      <c r="AT21" s="52"/>
      <c r="AU21" s="52"/>
      <c r="AV21" s="253" t="s">
        <v>74</v>
      </c>
      <c r="AW21" s="254"/>
      <c r="AX21" s="254"/>
      <c r="AY21" s="254"/>
      <c r="AZ21" s="254"/>
      <c r="BA21" s="255"/>
      <c r="BB21" s="52"/>
      <c r="BC21" s="5"/>
    </row>
    <row r="22" spans="1:76" ht="12.75" customHeight="1" x14ac:dyDescent="0.3">
      <c r="B22" s="2"/>
      <c r="D22" s="2"/>
      <c r="E22" s="2"/>
      <c r="G22" s="2"/>
      <c r="H22" s="195"/>
      <c r="I22" s="11"/>
      <c r="J22" s="11"/>
      <c r="K22" s="33"/>
      <c r="L22" s="50"/>
      <c r="M22" s="2"/>
      <c r="O22" s="2"/>
      <c r="P22" s="2"/>
      <c r="R22" s="2"/>
      <c r="S22" s="195"/>
      <c r="T22" s="11"/>
      <c r="U22" s="11"/>
      <c r="V22" s="33"/>
      <c r="W22" s="50"/>
      <c r="X22" s="68"/>
      <c r="Y22" s="198">
        <v>0</v>
      </c>
      <c r="Z22" s="122" t="s">
        <v>5</v>
      </c>
      <c r="AA22" s="198">
        <v>0.1</v>
      </c>
      <c r="AB22" s="201">
        <v>15</v>
      </c>
      <c r="AC22" s="200">
        <f>Y23</f>
        <v>0.1</v>
      </c>
      <c r="AD22" s="202">
        <v>15</v>
      </c>
      <c r="AE22" s="200">
        <f>AA22</f>
        <v>0.1</v>
      </c>
      <c r="AF22" s="7"/>
      <c r="AG22" s="7"/>
      <c r="AH22" s="7"/>
      <c r="AI22" s="7"/>
      <c r="AJ22" s="7"/>
      <c r="AK22" s="7"/>
      <c r="AL22" s="52"/>
      <c r="AM22" s="52"/>
      <c r="AN22" s="52"/>
      <c r="AO22" s="252"/>
      <c r="AP22" s="252"/>
      <c r="AQ22" s="252"/>
      <c r="AR22" s="24"/>
      <c r="AS22" s="206"/>
      <c r="AT22" s="52"/>
      <c r="AU22" s="52"/>
      <c r="AV22" s="253" t="s">
        <v>75</v>
      </c>
      <c r="AW22" s="254"/>
      <c r="AX22" s="254"/>
      <c r="AY22" s="254"/>
      <c r="AZ22" s="254"/>
      <c r="BA22" s="255"/>
      <c r="BB22" s="52"/>
      <c r="BC22" s="5"/>
    </row>
    <row r="23" spans="1:76" ht="12.75" customHeight="1" x14ac:dyDescent="0.3">
      <c r="B23" s="45" t="s">
        <v>61</v>
      </c>
      <c r="C23" s="16">
        <f>MAX(H21,H17,H13,B9)</f>
        <v>0</v>
      </c>
      <c r="D23" s="15">
        <f>VLOOKUP(C23,$Y$22:$AK$70,VLOOKUP(F3,$AO$19:$AS$21,4,FALSE),TRUE)</f>
        <v>15</v>
      </c>
      <c r="E23" s="144"/>
      <c r="F23" s="141"/>
      <c r="G23" s="141"/>
      <c r="H23" s="194" t="str">
        <f>IF(G23&gt;0,ROUNDDOWN(F23/G23,3),"-")</f>
        <v>-</v>
      </c>
      <c r="I23" s="14">
        <f>IF(E23&gt;0,F23/(E23*D23)%,0)</f>
        <v>0</v>
      </c>
      <c r="J23" s="14">
        <f>IF(G23&gt;0,(F23/G23)/VLOOKUP(C23,$Y$22:$AK$70,3,TRUE)%,0)</f>
        <v>0</v>
      </c>
      <c r="K23" s="143"/>
      <c r="L23" s="47"/>
      <c r="M23" s="45" t="s">
        <v>61</v>
      </c>
      <c r="N23" s="16">
        <f>MAX(S21,S17,S13,M9)</f>
        <v>0</v>
      </c>
      <c r="O23" s="15">
        <f>VLOOKUP(N23,$Y$22:$AK$70,VLOOKUP(Q3,$AO$19:$AS$21,4,FALSE),TRUE)</f>
        <v>15</v>
      </c>
      <c r="P23" s="144"/>
      <c r="Q23" s="173"/>
      <c r="R23" s="173"/>
      <c r="S23" s="194" t="str">
        <f>IF(R23&gt;0,ROUNDDOWN(Q23/R23,3),"-")</f>
        <v>-</v>
      </c>
      <c r="T23" s="14">
        <f>IF(P23&gt;0,Q23/(P23*O23)%,0)</f>
        <v>0</v>
      </c>
      <c r="U23" s="14">
        <f>IF(R23&gt;0,(Q23/R23)/VLOOKUP(N23,$Y$22:$AK$70,3,TRUE)%,0)</f>
        <v>0</v>
      </c>
      <c r="V23" s="143"/>
      <c r="W23" s="47"/>
      <c r="X23" s="71"/>
      <c r="Y23" s="198">
        <f>AA22</f>
        <v>0.1</v>
      </c>
      <c r="Z23" s="122" t="s">
        <v>5</v>
      </c>
      <c r="AA23" s="198">
        <v>0.15</v>
      </c>
      <c r="AB23" s="201">
        <v>16</v>
      </c>
      <c r="AC23" s="200">
        <f t="shared" ref="AC23:AC65" si="0">Y24</f>
        <v>0.15</v>
      </c>
      <c r="AD23" s="202">
        <v>16</v>
      </c>
      <c r="AE23" s="200">
        <f t="shared" ref="AE23:AE65" si="1">AA23</f>
        <v>0.15</v>
      </c>
      <c r="AF23" s="7"/>
      <c r="AG23" s="7"/>
      <c r="AH23" s="7"/>
      <c r="AI23" s="7"/>
      <c r="AJ23" s="7"/>
      <c r="AK23" s="7"/>
      <c r="AL23" s="52"/>
      <c r="AM23" s="52"/>
      <c r="AN23" s="52"/>
      <c r="AO23" s="252"/>
      <c r="AP23" s="252"/>
      <c r="AQ23" s="252"/>
      <c r="AR23" s="24"/>
      <c r="AS23" s="206"/>
      <c r="AT23" s="52"/>
      <c r="AU23" s="52"/>
      <c r="AV23" s="253"/>
      <c r="AW23" s="254"/>
      <c r="AX23" s="254"/>
      <c r="AY23" s="254"/>
      <c r="AZ23" s="254"/>
      <c r="BA23" s="255"/>
      <c r="BB23" s="52"/>
      <c r="BC23" s="5"/>
    </row>
    <row r="24" spans="1:76" ht="12.75" customHeight="1" x14ac:dyDescent="0.3">
      <c r="F24" s="1"/>
      <c r="H24" s="196"/>
      <c r="I24" s="1"/>
      <c r="J24" s="1"/>
      <c r="K24" s="17"/>
      <c r="L24" s="51"/>
      <c r="Q24" s="1"/>
      <c r="S24" s="196"/>
      <c r="T24" s="1"/>
      <c r="U24" s="1"/>
      <c r="V24" s="17"/>
      <c r="W24" s="51"/>
      <c r="X24" s="69"/>
      <c r="Y24" s="198">
        <f>AA23</f>
        <v>0.15</v>
      </c>
      <c r="Z24" s="122" t="s">
        <v>5</v>
      </c>
      <c r="AA24" s="198">
        <v>0.2</v>
      </c>
      <c r="AB24" s="201">
        <v>17</v>
      </c>
      <c r="AC24" s="200">
        <f t="shared" si="0"/>
        <v>0.2</v>
      </c>
      <c r="AD24" s="202">
        <v>17</v>
      </c>
      <c r="AE24" s="200">
        <f t="shared" si="1"/>
        <v>0.2</v>
      </c>
      <c r="AF24" s="7"/>
      <c r="AG24" s="7"/>
      <c r="AH24" s="7"/>
      <c r="AI24" s="7"/>
      <c r="AJ24" s="7"/>
      <c r="AK24" s="7"/>
      <c r="AL24" s="52"/>
      <c r="AM24" s="52"/>
      <c r="AN24" s="52"/>
      <c r="AO24" s="252"/>
      <c r="AP24" s="252"/>
      <c r="AQ24" s="252"/>
      <c r="AR24" s="24"/>
      <c r="AS24" s="206"/>
      <c r="AT24" s="52"/>
      <c r="AU24" s="52"/>
      <c r="AV24" s="253"/>
      <c r="AW24" s="254"/>
      <c r="AX24" s="254"/>
      <c r="AY24" s="254"/>
      <c r="AZ24" s="254"/>
      <c r="BA24" s="255"/>
      <c r="BB24" s="52"/>
      <c r="BC24" s="5"/>
    </row>
    <row r="25" spans="1:76" ht="13.8" x14ac:dyDescent="0.3">
      <c r="A25" s="2"/>
      <c r="B25" s="249" t="s">
        <v>53</v>
      </c>
      <c r="C25" s="250"/>
      <c r="D25" s="250"/>
      <c r="E25" s="250"/>
      <c r="F25" s="250"/>
      <c r="G25" s="251"/>
      <c r="H25" s="194">
        <f>IF(C9="JA",AVERAGE(B9,H11,H15,H19,H23),MAX(B9,H11,H15,H19,H23))</f>
        <v>0</v>
      </c>
      <c r="I25" s="11"/>
      <c r="J25" s="11"/>
      <c r="K25" s="33"/>
      <c r="L25" s="50"/>
      <c r="M25" s="249" t="s">
        <v>53</v>
      </c>
      <c r="N25" s="250"/>
      <c r="O25" s="250"/>
      <c r="P25" s="250"/>
      <c r="Q25" s="250"/>
      <c r="R25" s="251"/>
      <c r="S25" s="194">
        <f>IF(N9="JA",AVERAGE(M9,S11,S15,S19,S23),MAX(M9,S11,S15,S19,S23))</f>
        <v>0</v>
      </c>
      <c r="T25" s="11"/>
      <c r="U25" s="11"/>
      <c r="V25" s="33"/>
      <c r="W25" s="50"/>
      <c r="X25" s="68"/>
      <c r="Y25" s="198">
        <f t="shared" ref="Y25:Y65" si="2">AA24</f>
        <v>0.2</v>
      </c>
      <c r="Z25" s="122" t="s">
        <v>5</v>
      </c>
      <c r="AA25" s="198">
        <v>0.25</v>
      </c>
      <c r="AB25" s="201">
        <v>18</v>
      </c>
      <c r="AC25" s="200">
        <f t="shared" si="0"/>
        <v>0.25</v>
      </c>
      <c r="AD25" s="202">
        <v>18</v>
      </c>
      <c r="AE25" s="200">
        <f t="shared" si="1"/>
        <v>0.25</v>
      </c>
      <c r="AF25" s="7"/>
      <c r="AG25" s="7"/>
      <c r="AH25" s="7"/>
      <c r="AI25" s="7"/>
      <c r="AJ25" s="7"/>
      <c r="AK25" s="7"/>
      <c r="AN25" s="58"/>
      <c r="AO25" s="252"/>
      <c r="AP25" s="252"/>
      <c r="AQ25" s="252"/>
      <c r="AR25" s="24"/>
      <c r="AS25" s="206"/>
      <c r="AT25" s="53"/>
    </row>
    <row r="26" spans="1:76" ht="13.8" x14ac:dyDescent="0.3">
      <c r="B26" s="243" t="s">
        <v>63</v>
      </c>
      <c r="C26" s="244"/>
      <c r="D26" s="244"/>
      <c r="E26" s="244"/>
      <c r="F26" s="244"/>
      <c r="G26" s="245"/>
      <c r="H26" s="32">
        <f>IF(ISNUMBER(H25),ROUNDDOWN(H25,2),"-")</f>
        <v>0</v>
      </c>
      <c r="K26" s="17"/>
      <c r="L26" s="51"/>
      <c r="M26" s="243" t="s">
        <v>63</v>
      </c>
      <c r="N26" s="244"/>
      <c r="O26" s="244"/>
      <c r="P26" s="244"/>
      <c r="Q26" s="244"/>
      <c r="R26" s="245"/>
      <c r="S26" s="32">
        <f>IF(ISNUMBER(S25),ROUNDDOWN(S25,2),"-")</f>
        <v>0</v>
      </c>
      <c r="V26" s="17"/>
      <c r="W26" s="51"/>
      <c r="X26" s="69"/>
      <c r="Y26" s="198">
        <f t="shared" si="2"/>
        <v>0.25</v>
      </c>
      <c r="Z26" s="122" t="s">
        <v>5</v>
      </c>
      <c r="AA26" s="198">
        <v>0.3</v>
      </c>
      <c r="AB26" s="201">
        <v>19</v>
      </c>
      <c r="AC26" s="200">
        <f t="shared" si="0"/>
        <v>0.3</v>
      </c>
      <c r="AD26" s="202">
        <v>19</v>
      </c>
      <c r="AE26" s="200">
        <f t="shared" si="1"/>
        <v>0.3</v>
      </c>
      <c r="AF26" s="7"/>
      <c r="AG26" s="7"/>
      <c r="AH26" s="7"/>
      <c r="AI26" s="7"/>
      <c r="AJ26" s="7"/>
      <c r="AK26" s="7"/>
      <c r="AN26" s="58"/>
      <c r="AO26" s="252"/>
      <c r="AP26" s="252"/>
      <c r="AQ26" s="252"/>
      <c r="AR26" s="24"/>
      <c r="AS26" s="206"/>
      <c r="AT26" s="53"/>
      <c r="AY26" s="4"/>
      <c r="AZ26" s="4"/>
      <c r="BA26" s="4"/>
      <c r="BB26" s="4"/>
      <c r="BC26" s="5"/>
    </row>
    <row r="27" spans="1:76" ht="13.8" x14ac:dyDescent="0.3">
      <c r="Y27" s="198">
        <f t="shared" si="2"/>
        <v>0.3</v>
      </c>
      <c r="Z27" s="122" t="s">
        <v>5</v>
      </c>
      <c r="AA27" s="198">
        <v>0.35</v>
      </c>
      <c r="AB27" s="201">
        <v>20</v>
      </c>
      <c r="AC27" s="200">
        <f t="shared" si="0"/>
        <v>0.35</v>
      </c>
      <c r="AD27" s="202">
        <v>20</v>
      </c>
      <c r="AE27" s="200">
        <f t="shared" si="1"/>
        <v>0.35</v>
      </c>
      <c r="AF27" s="7"/>
      <c r="AG27" s="7"/>
      <c r="AH27" s="7"/>
      <c r="AI27" s="7"/>
      <c r="AJ27" s="7"/>
      <c r="AK27" s="7"/>
      <c r="AN27" s="58"/>
      <c r="AO27" s="252"/>
      <c r="AP27" s="252"/>
      <c r="AQ27" s="252"/>
      <c r="AR27" s="24"/>
      <c r="AS27" s="206"/>
      <c r="AT27" s="53"/>
    </row>
    <row r="28" spans="1:76" ht="13.8" x14ac:dyDescent="0.3">
      <c r="B28" s="9"/>
      <c r="C28" s="9"/>
      <c r="D28" s="9"/>
      <c r="E28" s="9"/>
      <c r="F28" s="12"/>
      <c r="G28" s="9"/>
      <c r="H28" s="12"/>
      <c r="I28" s="12"/>
      <c r="J28" s="12"/>
      <c r="K28" s="12"/>
      <c r="L28" s="12"/>
      <c r="M28" s="9"/>
      <c r="N28" s="9"/>
      <c r="O28" s="9"/>
      <c r="P28" s="9"/>
      <c r="Q28" s="12"/>
      <c r="R28" s="9"/>
      <c r="S28" s="12"/>
      <c r="T28" s="12"/>
      <c r="U28" s="12"/>
      <c r="V28" s="12"/>
      <c r="Y28" s="198">
        <f t="shared" si="2"/>
        <v>0.35</v>
      </c>
      <c r="Z28" s="122" t="s">
        <v>5</v>
      </c>
      <c r="AA28" s="198">
        <v>0.4</v>
      </c>
      <c r="AB28" s="201">
        <v>21</v>
      </c>
      <c r="AC28" s="200">
        <f t="shared" si="0"/>
        <v>0.4</v>
      </c>
      <c r="AD28" s="202">
        <v>21</v>
      </c>
      <c r="AE28" s="200">
        <f t="shared" si="1"/>
        <v>0.4</v>
      </c>
      <c r="AF28" s="7"/>
      <c r="AG28" s="7"/>
      <c r="AH28" s="7"/>
      <c r="AI28" s="7"/>
      <c r="AJ28" s="7"/>
      <c r="AK28" s="7"/>
      <c r="AN28" s="58"/>
      <c r="AO28" s="252"/>
      <c r="AP28" s="252"/>
      <c r="AQ28" s="252"/>
      <c r="AR28" s="24"/>
      <c r="AS28" s="206"/>
      <c r="AT28" s="53"/>
      <c r="AY28" s="4"/>
      <c r="AZ28" s="4"/>
      <c r="BA28" s="4"/>
      <c r="BB28" s="4"/>
      <c r="BC28" s="5"/>
    </row>
    <row r="29" spans="1:76" ht="12.75" customHeight="1" x14ac:dyDescent="0.3">
      <c r="A29" s="12"/>
      <c r="B29" s="46" t="s">
        <v>67</v>
      </c>
      <c r="C29" s="239" t="s">
        <v>68</v>
      </c>
      <c r="D29" s="240"/>
      <c r="E29" s="240"/>
      <c r="F29" s="238" t="s">
        <v>48</v>
      </c>
      <c r="G29" s="238"/>
      <c r="H29" s="238"/>
      <c r="I29" s="238"/>
      <c r="J29" s="238"/>
      <c r="K29" s="238"/>
      <c r="L29" s="48"/>
      <c r="M29" s="46" t="s">
        <v>67</v>
      </c>
      <c r="N29" s="239" t="s">
        <v>68</v>
      </c>
      <c r="O29" s="240"/>
      <c r="P29" s="240"/>
      <c r="Q29" s="238" t="s">
        <v>48</v>
      </c>
      <c r="R29" s="238"/>
      <c r="S29" s="238"/>
      <c r="T29" s="238"/>
      <c r="U29" s="238"/>
      <c r="V29" s="238"/>
      <c r="W29" s="48"/>
      <c r="X29" s="65"/>
      <c r="Y29" s="198">
        <f t="shared" si="2"/>
        <v>0.4</v>
      </c>
      <c r="Z29" s="122" t="s">
        <v>5</v>
      </c>
      <c r="AA29" s="198">
        <v>0.5</v>
      </c>
      <c r="AB29" s="201">
        <v>23</v>
      </c>
      <c r="AC29" s="200">
        <f t="shared" si="0"/>
        <v>0.5</v>
      </c>
      <c r="AD29" s="202">
        <v>23</v>
      </c>
      <c r="AE29" s="200">
        <f t="shared" si="1"/>
        <v>0.5</v>
      </c>
      <c r="AF29" s="7"/>
      <c r="AG29" s="7"/>
      <c r="AH29" s="7"/>
      <c r="AI29" s="7"/>
      <c r="AJ29" s="7"/>
      <c r="AK29" s="7"/>
      <c r="AL29" s="53"/>
      <c r="AM29" s="53"/>
      <c r="AN29" s="58"/>
      <c r="AO29" s="252"/>
      <c r="AP29" s="252"/>
      <c r="AQ29" s="252"/>
      <c r="AR29" s="24"/>
      <c r="AS29" s="206"/>
      <c r="AT29" s="53"/>
      <c r="AU29" s="54"/>
      <c r="AV29" s="55"/>
      <c r="AW29" s="55"/>
      <c r="AX29" s="53"/>
      <c r="BR29" s="53"/>
      <c r="BS29" s="54"/>
      <c r="BT29" s="55"/>
      <c r="BU29" s="25"/>
      <c r="BV29" s="12"/>
      <c r="BW29" s="12"/>
      <c r="BX29" s="12"/>
    </row>
    <row r="30" spans="1:76" ht="12.75" customHeight="1" x14ac:dyDescent="0.3">
      <c r="A30" s="12"/>
      <c r="B30" s="145" t="s">
        <v>64</v>
      </c>
      <c r="C30" s="238"/>
      <c r="D30" s="238"/>
      <c r="E30" s="238"/>
      <c r="F30" s="238"/>
      <c r="G30" s="238"/>
      <c r="H30" s="238"/>
      <c r="I30" s="174" t="s">
        <v>66</v>
      </c>
      <c r="J30" s="238"/>
      <c r="K30" s="238"/>
      <c r="L30" s="12"/>
      <c r="M30" s="145" t="s">
        <v>64</v>
      </c>
      <c r="N30" s="238"/>
      <c r="O30" s="238"/>
      <c r="P30" s="238"/>
      <c r="Q30" s="238"/>
      <c r="R30" s="238"/>
      <c r="S30" s="238"/>
      <c r="T30" s="174" t="s">
        <v>66</v>
      </c>
      <c r="U30" s="238"/>
      <c r="V30" s="238"/>
      <c r="W30" s="12"/>
      <c r="X30" s="53"/>
      <c r="Y30" s="198">
        <f t="shared" si="2"/>
        <v>0.5</v>
      </c>
      <c r="Z30" s="122" t="s">
        <v>5</v>
      </c>
      <c r="AA30" s="198">
        <v>0.6</v>
      </c>
      <c r="AB30" s="201">
        <v>25</v>
      </c>
      <c r="AC30" s="200">
        <f t="shared" si="0"/>
        <v>0.6</v>
      </c>
      <c r="AD30" s="202">
        <v>25</v>
      </c>
      <c r="AE30" s="200">
        <f t="shared" si="1"/>
        <v>0.6</v>
      </c>
      <c r="AF30" s="7"/>
      <c r="AG30" s="7"/>
      <c r="AH30" s="7"/>
      <c r="AI30" s="7"/>
      <c r="AJ30" s="7"/>
      <c r="AK30" s="7"/>
      <c r="AL30" s="53"/>
      <c r="AM30" s="53"/>
      <c r="AN30" s="58"/>
      <c r="AO30" s="252"/>
      <c r="AP30" s="252"/>
      <c r="AQ30" s="252"/>
      <c r="AR30" s="24"/>
      <c r="AS30" s="206"/>
      <c r="AT30" s="53"/>
      <c r="AU30" s="54"/>
      <c r="AV30" s="54"/>
      <c r="AW30" s="54"/>
      <c r="AX30" s="53"/>
      <c r="AY30" s="53"/>
      <c r="AZ30" s="53"/>
      <c r="BA30" s="53"/>
      <c r="BB30" s="53"/>
      <c r="BC30" s="56"/>
      <c r="BD30" s="57"/>
      <c r="BE30" s="56"/>
      <c r="BF30" s="53"/>
      <c r="BG30" s="54"/>
      <c r="BH30" s="54"/>
      <c r="BI30" s="54"/>
      <c r="BJ30" s="53"/>
      <c r="BK30" s="53"/>
      <c r="BL30" s="53"/>
      <c r="BM30" s="53"/>
      <c r="BN30" s="53"/>
      <c r="BO30" s="56"/>
      <c r="BP30" s="57"/>
      <c r="BQ30" s="56"/>
      <c r="BR30" s="53"/>
      <c r="BS30" s="54"/>
      <c r="BT30" s="54"/>
      <c r="BU30" s="13"/>
      <c r="BV30" s="12"/>
      <c r="BW30" s="12"/>
      <c r="BX30" s="12"/>
    </row>
    <row r="31" spans="1:76" ht="13.8" x14ac:dyDescent="0.3">
      <c r="A31" s="26"/>
      <c r="B31" s="145" t="s">
        <v>20</v>
      </c>
      <c r="C31" s="238"/>
      <c r="D31" s="238"/>
      <c r="E31" s="238"/>
      <c r="F31" s="238"/>
      <c r="G31" s="238"/>
      <c r="H31" s="238"/>
      <c r="I31" s="238"/>
      <c r="J31" s="238"/>
      <c r="K31" s="238"/>
      <c r="L31" s="12"/>
      <c r="M31" s="145" t="s">
        <v>20</v>
      </c>
      <c r="N31" s="238"/>
      <c r="O31" s="238"/>
      <c r="P31" s="238"/>
      <c r="Q31" s="238"/>
      <c r="R31" s="238"/>
      <c r="S31" s="238"/>
      <c r="T31" s="238"/>
      <c r="U31" s="238"/>
      <c r="V31" s="238"/>
      <c r="W31" s="12"/>
      <c r="X31" s="53"/>
      <c r="Y31" s="198">
        <f t="shared" si="2"/>
        <v>0.6</v>
      </c>
      <c r="Z31" s="122" t="s">
        <v>5</v>
      </c>
      <c r="AA31" s="198">
        <v>0.7</v>
      </c>
      <c r="AB31" s="201">
        <v>27</v>
      </c>
      <c r="AC31" s="200">
        <f t="shared" si="0"/>
        <v>0.7</v>
      </c>
      <c r="AD31" s="202">
        <v>27</v>
      </c>
      <c r="AE31" s="200">
        <f t="shared" si="1"/>
        <v>0.7</v>
      </c>
      <c r="AF31" s="7"/>
      <c r="AG31" s="7"/>
      <c r="AH31" s="7"/>
      <c r="AI31" s="7"/>
      <c r="AJ31" s="7"/>
      <c r="AK31" s="7"/>
      <c r="AL31" s="59"/>
      <c r="AM31" s="59"/>
      <c r="AN31" s="58"/>
      <c r="AO31" s="252"/>
      <c r="AP31" s="252"/>
      <c r="AQ31" s="252"/>
      <c r="AR31" s="24"/>
      <c r="AS31" s="206"/>
      <c r="AT31" s="53"/>
      <c r="AU31" s="58"/>
      <c r="AV31" s="58"/>
      <c r="AW31" s="58"/>
      <c r="AX31" s="59"/>
      <c r="AY31" s="59"/>
      <c r="AZ31" s="58"/>
      <c r="BA31" s="54"/>
      <c r="BB31" s="58"/>
      <c r="BC31" s="60"/>
      <c r="BD31" s="60"/>
      <c r="BE31" s="53"/>
      <c r="BF31" s="53"/>
      <c r="BG31" s="58"/>
      <c r="BH31" s="58"/>
      <c r="BI31" s="58"/>
      <c r="BJ31" s="59"/>
      <c r="BK31" s="59"/>
      <c r="BL31" s="58"/>
      <c r="BM31" s="54"/>
      <c r="BN31" s="58"/>
      <c r="BO31" s="60"/>
      <c r="BP31" s="60"/>
      <c r="BQ31" s="53"/>
      <c r="BR31" s="53"/>
      <c r="BS31" s="58"/>
      <c r="BT31" s="58"/>
      <c r="BU31" s="27"/>
      <c r="BV31" s="31"/>
      <c r="BW31" s="31"/>
      <c r="BX31" s="27"/>
    </row>
    <row r="32" spans="1:76" ht="13.8" x14ac:dyDescent="0.3">
      <c r="A32" s="26"/>
      <c r="B32" s="145" t="s">
        <v>52</v>
      </c>
      <c r="C32" s="238"/>
      <c r="D32" s="238"/>
      <c r="E32" s="238"/>
      <c r="F32" s="238"/>
      <c r="G32" s="238"/>
      <c r="H32" s="238"/>
      <c r="I32" s="238"/>
      <c r="J32" s="238"/>
      <c r="K32" s="238"/>
      <c r="L32" s="12"/>
      <c r="M32" s="145" t="s">
        <v>52</v>
      </c>
      <c r="N32" s="238"/>
      <c r="O32" s="238"/>
      <c r="P32" s="238"/>
      <c r="Q32" s="238"/>
      <c r="R32" s="238"/>
      <c r="S32" s="238"/>
      <c r="T32" s="238"/>
      <c r="U32" s="238"/>
      <c r="V32" s="238"/>
      <c r="W32" s="12"/>
      <c r="X32" s="53"/>
      <c r="Y32" s="198">
        <f t="shared" si="2"/>
        <v>0.7</v>
      </c>
      <c r="Z32" s="122" t="s">
        <v>5</v>
      </c>
      <c r="AA32" s="198">
        <v>0.8</v>
      </c>
      <c r="AB32" s="201">
        <v>29</v>
      </c>
      <c r="AC32" s="200">
        <f t="shared" si="0"/>
        <v>0.8</v>
      </c>
      <c r="AD32" s="202">
        <v>29</v>
      </c>
      <c r="AE32" s="200">
        <f t="shared" si="1"/>
        <v>0.8</v>
      </c>
      <c r="AF32" s="7"/>
      <c r="AG32" s="7"/>
      <c r="AH32" s="7"/>
      <c r="AI32" s="7"/>
      <c r="AJ32" s="7"/>
      <c r="AK32" s="7"/>
      <c r="AL32" s="59"/>
      <c r="AM32" s="59"/>
      <c r="AN32" s="58"/>
      <c r="AO32" s="252"/>
      <c r="AP32" s="252"/>
      <c r="AQ32" s="252"/>
      <c r="AR32" s="24"/>
      <c r="AS32" s="206"/>
      <c r="AT32" s="53"/>
      <c r="AU32" s="58"/>
      <c r="AV32" s="58"/>
      <c r="AW32" s="58"/>
      <c r="AX32" s="59"/>
      <c r="AY32" s="59"/>
      <c r="AZ32" s="58"/>
      <c r="BA32" s="54"/>
      <c r="BB32" s="58"/>
      <c r="BC32" s="60"/>
      <c r="BD32" s="60"/>
      <c r="BE32" s="53"/>
      <c r="BF32" s="53"/>
      <c r="BG32" s="58"/>
      <c r="BH32" s="58"/>
      <c r="BI32" s="58"/>
      <c r="BJ32" s="59"/>
      <c r="BK32" s="59"/>
      <c r="BL32" s="58"/>
      <c r="BM32" s="54"/>
      <c r="BN32" s="58"/>
      <c r="BO32" s="60"/>
      <c r="BP32" s="60"/>
      <c r="BQ32" s="53"/>
      <c r="BR32" s="53"/>
      <c r="BS32" s="58"/>
      <c r="BT32" s="58"/>
      <c r="BU32" s="27"/>
      <c r="BV32" s="31"/>
      <c r="BW32" s="31"/>
      <c r="BX32" s="27"/>
    </row>
    <row r="33" spans="1:76" ht="13.8" x14ac:dyDescent="0.3">
      <c r="A33" s="26"/>
      <c r="B33" s="145" t="s">
        <v>65</v>
      </c>
      <c r="C33" s="238"/>
      <c r="D33" s="238"/>
      <c r="E33" s="238"/>
      <c r="F33" s="238"/>
      <c r="G33" s="238"/>
      <c r="H33" s="238"/>
      <c r="I33" s="238"/>
      <c r="J33" s="238"/>
      <c r="K33" s="238"/>
      <c r="L33" s="12"/>
      <c r="M33" s="145" t="s">
        <v>65</v>
      </c>
      <c r="N33" s="238"/>
      <c r="O33" s="238"/>
      <c r="P33" s="238"/>
      <c r="Q33" s="238"/>
      <c r="R33" s="238"/>
      <c r="S33" s="238"/>
      <c r="T33" s="238"/>
      <c r="U33" s="238"/>
      <c r="V33" s="238"/>
      <c r="W33" s="12"/>
      <c r="X33" s="53"/>
      <c r="Y33" s="198">
        <f t="shared" si="2"/>
        <v>0.8</v>
      </c>
      <c r="Z33" s="122" t="s">
        <v>5</v>
      </c>
      <c r="AA33" s="198">
        <v>0.9</v>
      </c>
      <c r="AB33" s="201">
        <v>31</v>
      </c>
      <c r="AC33" s="200">
        <f t="shared" si="0"/>
        <v>0.9</v>
      </c>
      <c r="AD33" s="202">
        <v>31</v>
      </c>
      <c r="AE33" s="200">
        <f t="shared" si="1"/>
        <v>0.9</v>
      </c>
      <c r="AF33" s="7"/>
      <c r="AG33" s="7"/>
      <c r="AH33" s="7"/>
      <c r="AI33" s="7"/>
      <c r="AJ33" s="7"/>
      <c r="AK33" s="7"/>
      <c r="AL33" s="59"/>
      <c r="AM33" s="59"/>
      <c r="AN33" s="58"/>
      <c r="AO33" s="252"/>
      <c r="AP33" s="252"/>
      <c r="AQ33" s="252"/>
      <c r="AR33" s="24"/>
      <c r="AS33" s="206"/>
      <c r="AT33" s="53"/>
      <c r="AU33" s="58"/>
      <c r="AV33" s="58"/>
      <c r="AW33" s="58"/>
      <c r="AX33" s="59"/>
      <c r="AY33" s="59"/>
      <c r="AZ33" s="58"/>
      <c r="BA33" s="54"/>
      <c r="BB33" s="58"/>
      <c r="BC33" s="60"/>
      <c r="BD33" s="60"/>
      <c r="BE33" s="53"/>
      <c r="BF33" s="53"/>
      <c r="BG33" s="58"/>
      <c r="BH33" s="58"/>
      <c r="BI33" s="58"/>
      <c r="BJ33" s="59"/>
      <c r="BK33" s="59"/>
      <c r="BL33" s="58"/>
      <c r="BM33" s="54"/>
      <c r="BN33" s="58"/>
      <c r="BO33" s="60"/>
      <c r="BP33" s="60"/>
      <c r="BQ33" s="53"/>
      <c r="BR33" s="53"/>
      <c r="BS33" s="58"/>
      <c r="BT33" s="58"/>
      <c r="BU33" s="27"/>
      <c r="BV33" s="31"/>
      <c r="BW33" s="31"/>
      <c r="BX33" s="27"/>
    </row>
    <row r="34" spans="1:76" ht="12.75" customHeight="1" x14ac:dyDescent="0.3">
      <c r="A34" s="26"/>
      <c r="B34" s="145" t="s">
        <v>57</v>
      </c>
      <c r="C34" s="44" t="s">
        <v>62</v>
      </c>
      <c r="D34" s="34" t="s">
        <v>71</v>
      </c>
      <c r="E34" s="35" t="s">
        <v>41</v>
      </c>
      <c r="F34" s="34" t="s">
        <v>30</v>
      </c>
      <c r="G34" s="36"/>
      <c r="H34" s="241" t="s">
        <v>69</v>
      </c>
      <c r="I34" s="146" t="s">
        <v>4</v>
      </c>
      <c r="J34" s="146" t="s">
        <v>30</v>
      </c>
      <c r="K34" s="236" t="s">
        <v>70</v>
      </c>
      <c r="L34" s="49"/>
      <c r="M34" s="145" t="s">
        <v>57</v>
      </c>
      <c r="N34" s="44" t="s">
        <v>62</v>
      </c>
      <c r="O34" s="34" t="s">
        <v>71</v>
      </c>
      <c r="P34" s="35" t="s">
        <v>41</v>
      </c>
      <c r="Q34" s="34" t="s">
        <v>30</v>
      </c>
      <c r="R34" s="36"/>
      <c r="S34" s="241" t="s">
        <v>69</v>
      </c>
      <c r="T34" s="146" t="s">
        <v>4</v>
      </c>
      <c r="U34" s="146" t="s">
        <v>30</v>
      </c>
      <c r="V34" s="236" t="s">
        <v>70</v>
      </c>
      <c r="W34" s="49"/>
      <c r="X34" s="67"/>
      <c r="Y34" s="198">
        <f t="shared" si="2"/>
        <v>0.9</v>
      </c>
      <c r="Z34" s="122" t="s">
        <v>5</v>
      </c>
      <c r="AA34" s="198">
        <v>1</v>
      </c>
      <c r="AB34" s="201">
        <v>33</v>
      </c>
      <c r="AC34" s="200">
        <f t="shared" si="0"/>
        <v>1</v>
      </c>
      <c r="AD34" s="202">
        <v>33</v>
      </c>
      <c r="AE34" s="200">
        <f t="shared" si="1"/>
        <v>1</v>
      </c>
      <c r="AF34" s="7"/>
      <c r="AG34" s="7"/>
      <c r="AH34" s="7"/>
      <c r="AI34" s="7"/>
      <c r="AJ34" s="7"/>
      <c r="AK34" s="7"/>
      <c r="AL34" s="59"/>
      <c r="AM34" s="59"/>
      <c r="AN34" s="58"/>
      <c r="AO34" s="252"/>
      <c r="AP34" s="252"/>
      <c r="AQ34" s="252"/>
      <c r="AR34" s="24"/>
      <c r="AS34" s="206"/>
      <c r="AT34" s="53"/>
      <c r="AU34" s="58"/>
      <c r="AV34" s="58"/>
      <c r="AW34" s="58"/>
      <c r="AX34" s="59"/>
      <c r="AY34" s="59"/>
      <c r="AZ34" s="58"/>
      <c r="BA34" s="54"/>
      <c r="BB34" s="58"/>
      <c r="BC34" s="60"/>
      <c r="BD34" s="60"/>
      <c r="BE34" s="53"/>
      <c r="BF34" s="53"/>
      <c r="BG34" s="58"/>
      <c r="BH34" s="58"/>
      <c r="BI34" s="58"/>
      <c r="BJ34" s="59"/>
      <c r="BK34" s="59"/>
      <c r="BL34" s="58"/>
      <c r="BM34" s="54"/>
      <c r="BN34" s="58"/>
      <c r="BO34" s="60"/>
      <c r="BP34" s="60"/>
      <c r="BQ34" s="53"/>
      <c r="BR34" s="53"/>
      <c r="BS34" s="58"/>
      <c r="BT34" s="58"/>
      <c r="BU34" s="27"/>
      <c r="BV34" s="31"/>
      <c r="BW34" s="31"/>
      <c r="BX34" s="27"/>
    </row>
    <row r="35" spans="1:76" ht="13.8" x14ac:dyDescent="0.3">
      <c r="A35" s="26"/>
      <c r="B35" s="176">
        <v>0</v>
      </c>
      <c r="C35" s="173" t="s">
        <v>9</v>
      </c>
      <c r="D35" s="38" t="s">
        <v>43</v>
      </c>
      <c r="E35" s="39" t="s">
        <v>10</v>
      </c>
      <c r="F35" s="40" t="s">
        <v>43</v>
      </c>
      <c r="G35" s="41" t="s">
        <v>13</v>
      </c>
      <c r="H35" s="242"/>
      <c r="I35" s="147" t="s">
        <v>32</v>
      </c>
      <c r="J35" s="147" t="s">
        <v>32</v>
      </c>
      <c r="K35" s="237"/>
      <c r="L35" s="49"/>
      <c r="M35" s="176">
        <v>0</v>
      </c>
      <c r="N35" s="173" t="s">
        <v>9</v>
      </c>
      <c r="O35" s="38" t="s">
        <v>43</v>
      </c>
      <c r="P35" s="39" t="s">
        <v>10</v>
      </c>
      <c r="Q35" s="40" t="s">
        <v>43</v>
      </c>
      <c r="R35" s="41" t="s">
        <v>13</v>
      </c>
      <c r="S35" s="242"/>
      <c r="T35" s="147" t="s">
        <v>32</v>
      </c>
      <c r="U35" s="147" t="s">
        <v>32</v>
      </c>
      <c r="V35" s="237"/>
      <c r="W35" s="49"/>
      <c r="X35" s="67"/>
      <c r="Y35" s="198">
        <f t="shared" si="2"/>
        <v>1</v>
      </c>
      <c r="Z35" s="122" t="s">
        <v>5</v>
      </c>
      <c r="AA35" s="198">
        <v>1.1000000000000001</v>
      </c>
      <c r="AB35" s="201">
        <v>35</v>
      </c>
      <c r="AC35" s="200">
        <f t="shared" si="0"/>
        <v>1.1000000000000001</v>
      </c>
      <c r="AD35" s="202">
        <v>35</v>
      </c>
      <c r="AE35" s="200">
        <f t="shared" si="1"/>
        <v>1.1000000000000001</v>
      </c>
      <c r="AF35" s="7"/>
      <c r="AG35" s="7"/>
      <c r="AH35" s="7"/>
      <c r="AI35" s="7"/>
      <c r="AJ35" s="7"/>
      <c r="AK35" s="7"/>
      <c r="AL35" s="59"/>
      <c r="AM35" s="59"/>
      <c r="AN35" s="58"/>
      <c r="AO35" s="252"/>
      <c r="AP35" s="252"/>
      <c r="AQ35" s="252"/>
      <c r="AR35" s="24"/>
      <c r="AS35" s="206"/>
      <c r="AT35" s="53"/>
      <c r="AU35" s="58"/>
      <c r="AV35" s="58"/>
      <c r="AW35" s="58"/>
      <c r="AX35" s="59"/>
      <c r="AY35" s="59"/>
      <c r="AZ35" s="58"/>
      <c r="BA35" s="54"/>
      <c r="BB35" s="58"/>
      <c r="BC35" s="60"/>
      <c r="BD35" s="60"/>
      <c r="BE35" s="53"/>
      <c r="BF35" s="53"/>
      <c r="BG35" s="58"/>
      <c r="BH35" s="58"/>
      <c r="BI35" s="58"/>
      <c r="BJ35" s="59"/>
      <c r="BK35" s="59"/>
      <c r="BL35" s="58"/>
      <c r="BM35" s="54"/>
      <c r="BN35" s="58"/>
      <c r="BO35" s="60"/>
      <c r="BP35" s="60"/>
      <c r="BQ35" s="53"/>
      <c r="BR35" s="53"/>
      <c r="BS35" s="58"/>
      <c r="BT35" s="58"/>
      <c r="BU35" s="27"/>
      <c r="BV35" s="31"/>
      <c r="BW35" s="31"/>
      <c r="BX35" s="27"/>
    </row>
    <row r="36" spans="1:76" ht="13.8" x14ac:dyDescent="0.3">
      <c r="A36" s="26"/>
      <c r="B36" s="2"/>
      <c r="D36" s="2"/>
      <c r="E36" s="2"/>
      <c r="G36" s="2"/>
      <c r="H36" s="195"/>
      <c r="I36" s="11"/>
      <c r="J36" s="11"/>
      <c r="K36" s="33"/>
      <c r="L36" s="50"/>
      <c r="M36" s="2"/>
      <c r="O36" s="2"/>
      <c r="P36" s="2"/>
      <c r="R36" s="2"/>
      <c r="S36" s="195"/>
      <c r="T36" s="11"/>
      <c r="U36" s="11"/>
      <c r="V36" s="33"/>
      <c r="W36" s="50"/>
      <c r="X36" s="68"/>
      <c r="Y36" s="198">
        <f t="shared" si="2"/>
        <v>1.1000000000000001</v>
      </c>
      <c r="Z36" s="122" t="s">
        <v>5</v>
      </c>
      <c r="AA36" s="198">
        <v>1.2</v>
      </c>
      <c r="AB36" s="201">
        <v>37</v>
      </c>
      <c r="AC36" s="200">
        <f t="shared" si="0"/>
        <v>1.2</v>
      </c>
      <c r="AD36" s="202">
        <v>37</v>
      </c>
      <c r="AE36" s="200">
        <f t="shared" si="1"/>
        <v>1.2</v>
      </c>
      <c r="AF36" s="7"/>
      <c r="AG36" s="7"/>
      <c r="AH36" s="7"/>
      <c r="AI36" s="7"/>
      <c r="AJ36" s="7"/>
      <c r="AK36" s="7"/>
      <c r="AL36" s="59"/>
      <c r="AM36" s="59"/>
      <c r="AN36" s="58"/>
      <c r="AO36" s="252"/>
      <c r="AP36" s="252"/>
      <c r="AQ36" s="252"/>
      <c r="AR36" s="24"/>
      <c r="AS36" s="206"/>
      <c r="AT36" s="53"/>
      <c r="AU36" s="58"/>
      <c r="AV36" s="58"/>
      <c r="AW36" s="58"/>
      <c r="AX36" s="59"/>
      <c r="AY36" s="59"/>
      <c r="AZ36" s="58"/>
      <c r="BA36" s="54"/>
      <c r="BB36" s="58"/>
      <c r="BC36" s="60"/>
      <c r="BD36" s="60"/>
      <c r="BE36" s="53"/>
      <c r="BF36" s="53"/>
      <c r="BG36" s="58"/>
      <c r="BH36" s="58"/>
      <c r="BI36" s="58"/>
      <c r="BJ36" s="59"/>
      <c r="BK36" s="59"/>
      <c r="BL36" s="58"/>
      <c r="BM36" s="54"/>
      <c r="BN36" s="58"/>
      <c r="BO36" s="60"/>
      <c r="BP36" s="60"/>
      <c r="BQ36" s="53"/>
      <c r="BR36" s="53"/>
      <c r="BS36" s="58"/>
      <c r="BT36" s="58"/>
      <c r="BU36" s="27"/>
      <c r="BV36" s="31"/>
      <c r="BW36" s="31"/>
      <c r="BX36" s="27"/>
    </row>
    <row r="37" spans="1:76" ht="13.8" x14ac:dyDescent="0.3">
      <c r="A37" s="26"/>
      <c r="B37" s="45" t="s">
        <v>58</v>
      </c>
      <c r="C37" s="16">
        <f>B35</f>
        <v>0</v>
      </c>
      <c r="D37" s="15">
        <f>VLOOKUP(C37,$Y$22:$AK$70,VLOOKUP(F29,$AO$19:$AS$21,4,FALSE),TRUE)</f>
        <v>15</v>
      </c>
      <c r="E37" s="144"/>
      <c r="F37" s="173"/>
      <c r="G37" s="173"/>
      <c r="H37" s="194" t="str">
        <f>IF(G37&gt;0,ROUNDDOWN(F37/G37,3),"-")</f>
        <v>-</v>
      </c>
      <c r="I37" s="14">
        <f>IF(E37&gt;0,F37/(E37*D37)%,0)</f>
        <v>0</v>
      </c>
      <c r="J37" s="14">
        <f>IF(G37&gt;0,(F37/G37)/VLOOKUP(C37,$Y$22:$AK$70,3,TRUE)%,0)</f>
        <v>0</v>
      </c>
      <c r="K37" s="175"/>
      <c r="L37" s="51"/>
      <c r="M37" s="45" t="s">
        <v>58</v>
      </c>
      <c r="N37" s="16">
        <f>M35</f>
        <v>0</v>
      </c>
      <c r="O37" s="15">
        <f>VLOOKUP(N37,$Y$22:$AK$70,VLOOKUP(Q29,$AO$19:$AS$21,4,FALSE),TRUE)</f>
        <v>15</v>
      </c>
      <c r="P37" s="144"/>
      <c r="Q37" s="173"/>
      <c r="R37" s="173"/>
      <c r="S37" s="194" t="str">
        <f>IF(R37&gt;0,ROUNDDOWN(Q37/R37,3),"-")</f>
        <v>-</v>
      </c>
      <c r="T37" s="14">
        <f>IF(P37&gt;0,Q37/(P37*O37)%,0)</f>
        <v>0</v>
      </c>
      <c r="U37" s="14">
        <f>IF(R37&gt;0,(Q37/R37)/VLOOKUP(N37,$Y$22:$AK$70,3,TRUE)%,0)</f>
        <v>0</v>
      </c>
      <c r="V37" s="175"/>
      <c r="W37" s="51"/>
      <c r="X37" s="69"/>
      <c r="Y37" s="198">
        <f t="shared" si="2"/>
        <v>1.2</v>
      </c>
      <c r="Z37" s="122" t="s">
        <v>5</v>
      </c>
      <c r="AA37" s="198">
        <v>1.3</v>
      </c>
      <c r="AB37" s="201">
        <v>39</v>
      </c>
      <c r="AC37" s="200">
        <f t="shared" si="0"/>
        <v>1.3</v>
      </c>
      <c r="AD37" s="199">
        <v>39</v>
      </c>
      <c r="AE37" s="200">
        <f t="shared" si="1"/>
        <v>1.3</v>
      </c>
      <c r="AF37" s="7"/>
      <c r="AG37" s="7"/>
      <c r="AH37" s="7"/>
      <c r="AI37" s="7"/>
      <c r="AJ37" s="7"/>
      <c r="AK37" s="7"/>
      <c r="AL37" s="59"/>
      <c r="AM37" s="59"/>
      <c r="AN37" s="58"/>
      <c r="AO37" s="252"/>
      <c r="AP37" s="252"/>
      <c r="AQ37" s="252"/>
      <c r="AR37" s="24"/>
      <c r="AS37" s="206"/>
      <c r="AT37" s="53"/>
      <c r="AU37" s="58"/>
      <c r="AV37" s="58"/>
      <c r="AW37" s="58"/>
      <c r="AX37" s="59"/>
      <c r="AY37" s="59"/>
      <c r="AZ37" s="58"/>
      <c r="BA37" s="54"/>
      <c r="BB37" s="58"/>
      <c r="BC37" s="60"/>
      <c r="BD37" s="60"/>
      <c r="BE37" s="53"/>
      <c r="BF37" s="53"/>
      <c r="BG37" s="58"/>
      <c r="BH37" s="58"/>
      <c r="BI37" s="58"/>
      <c r="BJ37" s="59"/>
      <c r="BK37" s="59"/>
      <c r="BL37" s="58"/>
      <c r="BM37" s="54"/>
      <c r="BN37" s="58"/>
      <c r="BO37" s="60"/>
      <c r="BP37" s="60"/>
      <c r="BQ37" s="53"/>
      <c r="BR37" s="53"/>
      <c r="BS37" s="58"/>
      <c r="BT37" s="58"/>
      <c r="BU37" s="27"/>
      <c r="BV37" s="31"/>
      <c r="BW37" s="31"/>
      <c r="BX37" s="27"/>
    </row>
    <row r="38" spans="1:76" ht="12.75" customHeight="1" x14ac:dyDescent="0.3">
      <c r="A38" s="26"/>
      <c r="F38" s="1"/>
      <c r="H38" s="196"/>
      <c r="I38" s="1"/>
      <c r="J38" s="1"/>
      <c r="K38" s="17"/>
      <c r="L38" s="51"/>
      <c r="Q38" s="1"/>
      <c r="S38" s="196"/>
      <c r="T38" s="1"/>
      <c r="U38" s="1"/>
      <c r="V38" s="17"/>
      <c r="W38" s="51"/>
      <c r="X38" s="69"/>
      <c r="Y38" s="198">
        <f t="shared" si="2"/>
        <v>1.3</v>
      </c>
      <c r="Z38" s="122" t="s">
        <v>5</v>
      </c>
      <c r="AA38" s="198">
        <v>1.4</v>
      </c>
      <c r="AB38" s="201">
        <v>41</v>
      </c>
      <c r="AC38" s="200">
        <f t="shared" si="0"/>
        <v>1.4</v>
      </c>
      <c r="AD38" s="199">
        <v>41</v>
      </c>
      <c r="AE38" s="200">
        <f t="shared" si="1"/>
        <v>1.4</v>
      </c>
      <c r="AF38" s="7"/>
      <c r="AG38" s="7"/>
      <c r="AH38" s="7"/>
      <c r="AI38" s="7"/>
      <c r="AJ38" s="7"/>
      <c r="AK38" s="7"/>
      <c r="AL38" s="59"/>
      <c r="AM38" s="59"/>
      <c r="AN38" s="58"/>
      <c r="AO38" s="252"/>
      <c r="AP38" s="252"/>
      <c r="AQ38" s="252"/>
      <c r="AR38" s="24"/>
      <c r="AS38" s="206"/>
      <c r="AT38" s="53"/>
      <c r="AU38" s="58"/>
      <c r="AV38" s="58"/>
      <c r="AW38" s="58"/>
      <c r="AX38" s="59"/>
      <c r="AY38" s="59"/>
      <c r="AZ38" s="58"/>
      <c r="BA38" s="54"/>
      <c r="BB38" s="58"/>
      <c r="BC38" s="60"/>
      <c r="BD38" s="60"/>
      <c r="BE38" s="53"/>
      <c r="BF38" s="53"/>
      <c r="BG38" s="58"/>
      <c r="BH38" s="58"/>
      <c r="BI38" s="58"/>
      <c r="BJ38" s="59"/>
      <c r="BK38" s="59"/>
      <c r="BL38" s="58"/>
      <c r="BM38" s="54"/>
      <c r="BN38" s="58"/>
      <c r="BO38" s="60"/>
      <c r="BP38" s="60"/>
      <c r="BQ38" s="53"/>
      <c r="BR38" s="53"/>
      <c r="BS38" s="58"/>
      <c r="BT38" s="58"/>
      <c r="BU38" s="27"/>
      <c r="BV38" s="31"/>
      <c r="BW38" s="31"/>
      <c r="BX38" s="27"/>
    </row>
    <row r="39" spans="1:76" ht="13.8" x14ac:dyDescent="0.3">
      <c r="A39" s="26"/>
      <c r="B39" s="246" t="s">
        <v>54</v>
      </c>
      <c r="C39" s="247"/>
      <c r="D39" s="247"/>
      <c r="E39" s="247"/>
      <c r="F39" s="247"/>
      <c r="G39" s="248"/>
      <c r="H39" s="194">
        <f>IF(C35="JA",AVERAGE(B35,H37),MAX(B35,H37))</f>
        <v>0</v>
      </c>
      <c r="I39" s="11"/>
      <c r="J39" s="11"/>
      <c r="K39" s="33"/>
      <c r="L39" s="50"/>
      <c r="M39" s="246" t="s">
        <v>54</v>
      </c>
      <c r="N39" s="247"/>
      <c r="O39" s="247"/>
      <c r="P39" s="247"/>
      <c r="Q39" s="247"/>
      <c r="R39" s="248"/>
      <c r="S39" s="194">
        <f>IF(N35="JA",AVERAGE(M35,S37),MAX(M35,S37))</f>
        <v>0</v>
      </c>
      <c r="T39" s="11"/>
      <c r="U39" s="11"/>
      <c r="V39" s="33"/>
      <c r="W39" s="50"/>
      <c r="X39" s="68"/>
      <c r="Y39" s="198">
        <f t="shared" si="2"/>
        <v>1.4</v>
      </c>
      <c r="Z39" s="122" t="s">
        <v>5</v>
      </c>
      <c r="AA39" s="198">
        <v>1.5</v>
      </c>
      <c r="AB39" s="201">
        <v>43</v>
      </c>
      <c r="AC39" s="200">
        <f t="shared" si="0"/>
        <v>1.5</v>
      </c>
      <c r="AD39" s="199">
        <v>43</v>
      </c>
      <c r="AE39" s="200">
        <f t="shared" si="1"/>
        <v>1.5</v>
      </c>
      <c r="AF39" s="7"/>
      <c r="AG39" s="7"/>
      <c r="AH39" s="7"/>
      <c r="AI39" s="7"/>
      <c r="AJ39" s="7"/>
      <c r="AK39" s="7"/>
      <c r="AL39" s="59"/>
      <c r="AM39" s="59"/>
      <c r="AN39" s="58"/>
      <c r="AO39" s="252"/>
      <c r="AP39" s="252"/>
      <c r="AQ39" s="252"/>
      <c r="AR39" s="24"/>
      <c r="AS39" s="206"/>
      <c r="AT39" s="53"/>
      <c r="AU39" s="58"/>
      <c r="AV39" s="58"/>
      <c r="AW39" s="58"/>
      <c r="AX39" s="59"/>
      <c r="AY39" s="59"/>
      <c r="AZ39" s="58"/>
      <c r="BA39" s="54"/>
      <c r="BB39" s="58"/>
      <c r="BC39" s="60"/>
      <c r="BD39" s="60"/>
      <c r="BE39" s="53"/>
      <c r="BF39" s="53"/>
      <c r="BG39" s="58"/>
      <c r="BH39" s="58"/>
      <c r="BI39" s="58"/>
      <c r="BJ39" s="59"/>
      <c r="BK39" s="59"/>
      <c r="BL39" s="58"/>
      <c r="BM39" s="54"/>
      <c r="BN39" s="58"/>
      <c r="BO39" s="60"/>
      <c r="BP39" s="60"/>
      <c r="BQ39" s="53"/>
      <c r="BR39" s="53"/>
      <c r="BS39" s="58"/>
      <c r="BT39" s="58"/>
      <c r="BU39" s="27"/>
      <c r="BV39" s="31"/>
      <c r="BW39" s="31"/>
      <c r="BX39" s="27"/>
    </row>
    <row r="40" spans="1:76" ht="13.8" x14ac:dyDescent="0.3">
      <c r="A40" s="26"/>
      <c r="B40" s="2"/>
      <c r="D40" s="2"/>
      <c r="E40" s="2"/>
      <c r="G40" s="2"/>
      <c r="H40" s="195"/>
      <c r="I40" s="11"/>
      <c r="J40" s="11"/>
      <c r="K40" s="33"/>
      <c r="L40" s="50"/>
      <c r="M40" s="2"/>
      <c r="O40" s="2"/>
      <c r="P40" s="2"/>
      <c r="R40" s="2"/>
      <c r="S40" s="195"/>
      <c r="T40" s="11"/>
      <c r="U40" s="11"/>
      <c r="V40" s="33"/>
      <c r="W40" s="50"/>
      <c r="X40" s="68"/>
      <c r="Y40" s="198">
        <f t="shared" si="2"/>
        <v>1.5</v>
      </c>
      <c r="Z40" s="122" t="s">
        <v>5</v>
      </c>
      <c r="AA40" s="198">
        <v>1.6</v>
      </c>
      <c r="AB40" s="201">
        <v>45</v>
      </c>
      <c r="AC40" s="200">
        <f t="shared" si="0"/>
        <v>1.6</v>
      </c>
      <c r="AD40" s="199">
        <v>45</v>
      </c>
      <c r="AE40" s="200">
        <f t="shared" si="1"/>
        <v>1.6</v>
      </c>
      <c r="AF40" s="7"/>
      <c r="AG40" s="7"/>
      <c r="AH40" s="7"/>
      <c r="AI40" s="7"/>
      <c r="AJ40" s="7"/>
      <c r="AK40" s="7"/>
      <c r="AL40" s="59"/>
      <c r="AM40" s="59"/>
      <c r="AN40" s="58"/>
      <c r="AO40" s="252"/>
      <c r="AP40" s="252"/>
      <c r="AQ40" s="252"/>
      <c r="AR40" s="24"/>
      <c r="AS40" s="206"/>
      <c r="AT40" s="53"/>
      <c r="AU40" s="58"/>
      <c r="AV40" s="58"/>
      <c r="AW40" s="58"/>
      <c r="AX40" s="59"/>
      <c r="AY40" s="59"/>
      <c r="AZ40" s="58"/>
      <c r="BA40" s="54"/>
      <c r="BB40" s="58"/>
      <c r="BC40" s="60"/>
      <c r="BD40" s="60"/>
      <c r="BE40" s="53"/>
      <c r="BF40" s="53"/>
      <c r="BG40" s="58"/>
      <c r="BH40" s="58"/>
      <c r="BI40" s="58"/>
      <c r="BJ40" s="59"/>
      <c r="BK40" s="59"/>
      <c r="BL40" s="58"/>
      <c r="BM40" s="54"/>
      <c r="BN40" s="58"/>
      <c r="BO40" s="60"/>
      <c r="BP40" s="60"/>
      <c r="BQ40" s="53"/>
      <c r="BR40" s="53"/>
      <c r="BS40" s="58"/>
      <c r="BT40" s="58"/>
      <c r="BU40" s="27"/>
      <c r="BV40" s="31"/>
      <c r="BW40" s="31"/>
      <c r="BX40" s="27"/>
    </row>
    <row r="41" spans="1:76" ht="13.8" x14ac:dyDescent="0.3">
      <c r="A41" s="26"/>
      <c r="B41" s="45" t="s">
        <v>59</v>
      </c>
      <c r="C41" s="16">
        <f>MAX(B35,H39)</f>
        <v>0</v>
      </c>
      <c r="D41" s="15">
        <f>VLOOKUP(C41,$Y$22:$AK$70,VLOOKUP(F29,$AO$19:$AS$21,4,FALSE),TRUE)</f>
        <v>15</v>
      </c>
      <c r="E41" s="144"/>
      <c r="F41" s="173"/>
      <c r="G41" s="173"/>
      <c r="H41" s="194" t="str">
        <f>IF(G41&gt;0,ROUNDDOWN(F41/G41,3),"-")</f>
        <v>-</v>
      </c>
      <c r="I41" s="14">
        <f>IF(E41&gt;0,F41/(E41*D41)%,0)</f>
        <v>0</v>
      </c>
      <c r="J41" s="14">
        <f>IF(G41&gt;0,(F41/G41)/VLOOKUP(C41,$Y$22:$AK$70,3,TRUE)%,0)</f>
        <v>0</v>
      </c>
      <c r="K41" s="175"/>
      <c r="L41" s="47"/>
      <c r="M41" s="45" t="s">
        <v>59</v>
      </c>
      <c r="N41" s="16">
        <f>MAX(M35,S39)</f>
        <v>0</v>
      </c>
      <c r="O41" s="15">
        <f>VLOOKUP(N41,$Y$22:$AK$70,VLOOKUP(Q29,$AO$19:$AS$21,4,FALSE),TRUE)</f>
        <v>15</v>
      </c>
      <c r="P41" s="144"/>
      <c r="Q41" s="173"/>
      <c r="R41" s="173"/>
      <c r="S41" s="194" t="str">
        <f>IF(R41&gt;0,ROUNDDOWN(Q41/R41,3),"-")</f>
        <v>-</v>
      </c>
      <c r="T41" s="14">
        <f>IF(P41&gt;0,Q41/(P41*O41)%,0)</f>
        <v>0</v>
      </c>
      <c r="U41" s="14">
        <f>IF(R41&gt;0,(Q41/R41)/VLOOKUP(N41,$Y$22:$AK$70,3,TRUE)%,0)</f>
        <v>0</v>
      </c>
      <c r="V41" s="175"/>
      <c r="W41" s="47"/>
      <c r="X41" s="71"/>
      <c r="Y41" s="198">
        <f t="shared" si="2"/>
        <v>1.6</v>
      </c>
      <c r="Z41" s="122" t="s">
        <v>5</v>
      </c>
      <c r="AA41" s="198">
        <v>1.7</v>
      </c>
      <c r="AB41" s="201">
        <v>47</v>
      </c>
      <c r="AC41" s="200">
        <f t="shared" si="0"/>
        <v>1.7</v>
      </c>
      <c r="AD41" s="199">
        <v>47</v>
      </c>
      <c r="AE41" s="200">
        <f t="shared" si="1"/>
        <v>1.7</v>
      </c>
      <c r="AF41" s="7"/>
      <c r="AG41" s="7"/>
      <c r="AH41" s="7"/>
      <c r="AI41" s="7"/>
      <c r="AJ41" s="7"/>
      <c r="AK41" s="7"/>
      <c r="AL41" s="59"/>
      <c r="AM41" s="59"/>
      <c r="AN41" s="58"/>
      <c r="AO41" s="252"/>
      <c r="AP41" s="252"/>
      <c r="AQ41" s="252"/>
      <c r="AR41" s="24"/>
      <c r="AS41" s="206"/>
      <c r="AT41" s="53"/>
      <c r="AU41" s="58"/>
      <c r="AV41" s="58"/>
      <c r="AW41" s="58"/>
      <c r="AX41" s="59"/>
      <c r="AY41" s="59"/>
      <c r="AZ41" s="58"/>
      <c r="BA41" s="54"/>
      <c r="BB41" s="58"/>
      <c r="BC41" s="60"/>
      <c r="BD41" s="60"/>
      <c r="BE41" s="53"/>
      <c r="BF41" s="53"/>
      <c r="BG41" s="58"/>
      <c r="BH41" s="58"/>
      <c r="BI41" s="58"/>
      <c r="BJ41" s="59"/>
      <c r="BK41" s="59"/>
      <c r="BL41" s="58"/>
      <c r="BM41" s="54"/>
      <c r="BN41" s="58"/>
      <c r="BO41" s="60"/>
      <c r="BP41" s="60"/>
      <c r="BQ41" s="53"/>
      <c r="BR41" s="53"/>
      <c r="BS41" s="58"/>
      <c r="BT41" s="58"/>
      <c r="BU41" s="27"/>
      <c r="BV41" s="31"/>
      <c r="BW41" s="31"/>
      <c r="BX41" s="27"/>
    </row>
    <row r="42" spans="1:76" ht="13.8" x14ac:dyDescent="0.3">
      <c r="A42" s="26"/>
      <c r="F42" s="1"/>
      <c r="H42" s="196"/>
      <c r="I42" s="1"/>
      <c r="J42" s="1"/>
      <c r="K42" s="17"/>
      <c r="L42" s="51"/>
      <c r="Q42" s="1"/>
      <c r="S42" s="196"/>
      <c r="T42" s="1"/>
      <c r="U42" s="1"/>
      <c r="V42" s="17"/>
      <c r="W42" s="51"/>
      <c r="X42" s="69"/>
      <c r="Y42" s="198">
        <f t="shared" si="2"/>
        <v>1.7</v>
      </c>
      <c r="Z42" s="122" t="s">
        <v>5</v>
      </c>
      <c r="AA42" s="198">
        <v>1.8</v>
      </c>
      <c r="AB42" s="201">
        <v>49</v>
      </c>
      <c r="AC42" s="200">
        <f t="shared" si="0"/>
        <v>1.8</v>
      </c>
      <c r="AD42" s="199">
        <v>49</v>
      </c>
      <c r="AE42" s="200">
        <f t="shared" si="1"/>
        <v>1.8</v>
      </c>
      <c r="AF42" s="7"/>
      <c r="AG42" s="7"/>
      <c r="AH42" s="7"/>
      <c r="AI42" s="7"/>
      <c r="AJ42" s="7"/>
      <c r="AK42" s="7"/>
      <c r="AL42" s="59"/>
      <c r="AM42" s="59"/>
      <c r="AN42" s="58"/>
      <c r="AO42" s="252"/>
      <c r="AP42" s="252"/>
      <c r="AQ42" s="252"/>
      <c r="AR42" s="24"/>
      <c r="AS42" s="206"/>
      <c r="AT42" s="53"/>
      <c r="AU42" s="58"/>
      <c r="AV42" s="58"/>
      <c r="AW42" s="58"/>
      <c r="AX42" s="59"/>
      <c r="AY42" s="59"/>
      <c r="AZ42" s="58"/>
      <c r="BA42" s="54"/>
      <c r="BB42" s="58"/>
      <c r="BC42" s="60"/>
      <c r="BD42" s="60"/>
      <c r="BE42" s="53"/>
      <c r="BF42" s="53"/>
      <c r="BG42" s="58"/>
      <c r="BH42" s="58"/>
      <c r="BI42" s="58"/>
      <c r="BJ42" s="59"/>
      <c r="BK42" s="59"/>
      <c r="BL42" s="58"/>
      <c r="BM42" s="54"/>
      <c r="BN42" s="58"/>
      <c r="BO42" s="60"/>
      <c r="BP42" s="60"/>
      <c r="BQ42" s="53"/>
      <c r="BR42" s="53"/>
      <c r="BS42" s="58"/>
      <c r="BT42" s="58"/>
      <c r="BU42" s="27"/>
      <c r="BV42" s="31"/>
      <c r="BW42" s="31"/>
      <c r="BX42" s="27"/>
    </row>
    <row r="43" spans="1:76" ht="13.8" x14ac:dyDescent="0.3">
      <c r="A43" s="26"/>
      <c r="B43" s="246" t="s">
        <v>55</v>
      </c>
      <c r="C43" s="247"/>
      <c r="D43" s="247"/>
      <c r="E43" s="247"/>
      <c r="F43" s="247"/>
      <c r="G43" s="248"/>
      <c r="H43" s="194">
        <f>IF(C35="JA",AVERAGE(B35,H37,H41),MAX(B35,H37,H41))</f>
        <v>0</v>
      </c>
      <c r="I43" s="11"/>
      <c r="J43" s="11"/>
      <c r="K43" s="33"/>
      <c r="L43" s="50"/>
      <c r="M43" s="246" t="s">
        <v>55</v>
      </c>
      <c r="N43" s="247"/>
      <c r="O43" s="247"/>
      <c r="P43" s="247"/>
      <c r="Q43" s="247"/>
      <c r="R43" s="248"/>
      <c r="S43" s="194">
        <f>IF(N35="JA",AVERAGE(M35,S37,S41),MAX(M35,S37,S41))</f>
        <v>0</v>
      </c>
      <c r="T43" s="11"/>
      <c r="U43" s="11"/>
      <c r="V43" s="33"/>
      <c r="W43" s="50"/>
      <c r="X43" s="68"/>
      <c r="Y43" s="198">
        <f t="shared" si="2"/>
        <v>1.8</v>
      </c>
      <c r="Z43" s="122" t="s">
        <v>5</v>
      </c>
      <c r="AA43" s="198">
        <v>1.9</v>
      </c>
      <c r="AB43" s="201">
        <v>51</v>
      </c>
      <c r="AC43" s="200">
        <f t="shared" si="0"/>
        <v>1.9</v>
      </c>
      <c r="AD43" s="199">
        <v>51</v>
      </c>
      <c r="AE43" s="200">
        <f t="shared" si="1"/>
        <v>1.9</v>
      </c>
      <c r="AF43" s="7"/>
      <c r="AG43" s="7"/>
      <c r="AH43" s="7"/>
      <c r="AI43" s="7"/>
      <c r="AJ43" s="7"/>
      <c r="AK43" s="7"/>
      <c r="AL43" s="59"/>
      <c r="AM43" s="59"/>
      <c r="AN43" s="58"/>
      <c r="AO43" s="252"/>
      <c r="AP43" s="252"/>
      <c r="AQ43" s="252"/>
      <c r="AR43" s="24"/>
      <c r="AS43" s="206"/>
      <c r="AT43" s="53"/>
      <c r="AU43" s="58"/>
      <c r="AV43" s="58"/>
      <c r="AW43" s="58"/>
      <c r="AX43" s="59"/>
      <c r="AY43" s="59"/>
      <c r="AZ43" s="58"/>
      <c r="BA43" s="54"/>
      <c r="BB43" s="58"/>
      <c r="BC43" s="60"/>
      <c r="BD43" s="60"/>
      <c r="BE43" s="53"/>
      <c r="BF43" s="53"/>
      <c r="BG43" s="58"/>
      <c r="BH43" s="58"/>
      <c r="BI43" s="58"/>
      <c r="BJ43" s="59"/>
      <c r="BK43" s="59"/>
      <c r="BL43" s="58"/>
      <c r="BM43" s="54"/>
      <c r="BN43" s="58"/>
      <c r="BO43" s="60"/>
      <c r="BP43" s="60"/>
      <c r="BQ43" s="53"/>
      <c r="BR43" s="53"/>
      <c r="BS43" s="58"/>
      <c r="BT43" s="58"/>
      <c r="BU43" s="27"/>
      <c r="BV43" s="31"/>
      <c r="BW43" s="31"/>
      <c r="BX43" s="27"/>
    </row>
    <row r="44" spans="1:76" ht="13.8" x14ac:dyDescent="0.3">
      <c r="A44" s="26"/>
      <c r="B44" s="2"/>
      <c r="D44" s="2"/>
      <c r="E44" s="2"/>
      <c r="G44" s="2"/>
      <c r="H44" s="195"/>
      <c r="I44" s="11"/>
      <c r="J44" s="11"/>
      <c r="K44" s="33"/>
      <c r="L44" s="50"/>
      <c r="M44" s="2"/>
      <c r="O44" s="2"/>
      <c r="P44" s="2"/>
      <c r="R44" s="2"/>
      <c r="S44" s="195"/>
      <c r="T44" s="11"/>
      <c r="U44" s="11"/>
      <c r="V44" s="33"/>
      <c r="W44" s="50"/>
      <c r="X44" s="68"/>
      <c r="Y44" s="198">
        <f t="shared" si="2"/>
        <v>1.9</v>
      </c>
      <c r="Z44" s="122" t="s">
        <v>5</v>
      </c>
      <c r="AA44" s="198">
        <v>2</v>
      </c>
      <c r="AB44" s="201">
        <v>53</v>
      </c>
      <c r="AC44" s="200">
        <f t="shared" si="0"/>
        <v>2</v>
      </c>
      <c r="AD44" s="199">
        <v>53</v>
      </c>
      <c r="AE44" s="200">
        <f t="shared" si="1"/>
        <v>2</v>
      </c>
      <c r="AF44" s="7"/>
      <c r="AG44" s="7"/>
      <c r="AH44" s="7"/>
      <c r="AI44" s="7"/>
      <c r="AJ44" s="7"/>
      <c r="AK44" s="7"/>
      <c r="AL44" s="59"/>
      <c r="AM44" s="59"/>
      <c r="AN44" s="58"/>
      <c r="AO44" s="252"/>
      <c r="AP44" s="252"/>
      <c r="AQ44" s="252"/>
      <c r="AR44" s="24"/>
      <c r="AS44" s="206"/>
      <c r="AT44" s="53"/>
      <c r="AU44" s="58"/>
      <c r="AV44" s="58"/>
      <c r="AW44" s="58"/>
      <c r="AX44" s="59"/>
      <c r="AY44" s="59"/>
      <c r="AZ44" s="58"/>
      <c r="BA44" s="54"/>
      <c r="BB44" s="58"/>
      <c r="BC44" s="60"/>
      <c r="BD44" s="60"/>
      <c r="BE44" s="53"/>
      <c r="BF44" s="53"/>
      <c r="BG44" s="58"/>
      <c r="BH44" s="58"/>
      <c r="BI44" s="58"/>
      <c r="BJ44" s="59"/>
      <c r="BK44" s="59"/>
      <c r="BL44" s="58"/>
      <c r="BM44" s="54"/>
      <c r="BN44" s="58"/>
      <c r="BO44" s="60"/>
      <c r="BP44" s="60"/>
      <c r="BQ44" s="53"/>
      <c r="BR44" s="53"/>
      <c r="BS44" s="58"/>
      <c r="BT44" s="58"/>
      <c r="BU44" s="27"/>
      <c r="BV44" s="31"/>
      <c r="BW44" s="31"/>
      <c r="BX44" s="27"/>
    </row>
    <row r="45" spans="1:76" ht="13.8" x14ac:dyDescent="0.3">
      <c r="A45" s="26"/>
      <c r="B45" s="45" t="s">
        <v>60</v>
      </c>
      <c r="C45" s="16">
        <f>MAX(H43,H39,B35)</f>
        <v>0</v>
      </c>
      <c r="D45" s="15">
        <f>VLOOKUP(C45,$Y$22:$AK$70,VLOOKUP(F29,$AO$19:$AS$21,4,FALSE),TRUE)</f>
        <v>15</v>
      </c>
      <c r="E45" s="144"/>
      <c r="F45" s="173"/>
      <c r="G45" s="173"/>
      <c r="H45" s="194" t="str">
        <f>IF(G45&gt;0,ROUNDDOWN(F45/G45,3),"-")</f>
        <v>-</v>
      </c>
      <c r="I45" s="14">
        <f>IF(E45&gt;0,F45/(E45*D45)%,0)</f>
        <v>0</v>
      </c>
      <c r="J45" s="14">
        <f>IF(G45&gt;0,(F45/G45)/VLOOKUP(C45,$Y$22:$AK$70,3,TRUE)%,0)</f>
        <v>0</v>
      </c>
      <c r="K45" s="142"/>
      <c r="L45" s="47"/>
      <c r="M45" s="45" t="s">
        <v>60</v>
      </c>
      <c r="N45" s="16">
        <f>MAX(S43,S39,M35)</f>
        <v>0</v>
      </c>
      <c r="O45" s="15">
        <f>VLOOKUP(N45,$Y$22:$AK$70,VLOOKUP(Q29,$AO$19:$AS$21,4,FALSE),TRUE)</f>
        <v>15</v>
      </c>
      <c r="P45" s="144"/>
      <c r="Q45" s="173"/>
      <c r="R45" s="173"/>
      <c r="S45" s="194" t="str">
        <f>IF(R45&gt;0,ROUNDDOWN(Q45/R45,3),"-")</f>
        <v>-</v>
      </c>
      <c r="T45" s="14">
        <f>IF(P45&gt;0,Q45/(P45*O45)%,0)</f>
        <v>0</v>
      </c>
      <c r="U45" s="14">
        <f>IF(R45&gt;0,(Q45/R45)/VLOOKUP(N45,$Y$22:$AK$70,3,TRUE)%,0)</f>
        <v>0</v>
      </c>
      <c r="V45" s="142"/>
      <c r="W45" s="47"/>
      <c r="X45" s="71"/>
      <c r="Y45" s="198">
        <f t="shared" si="2"/>
        <v>2</v>
      </c>
      <c r="Z45" s="122" t="s">
        <v>5</v>
      </c>
      <c r="AA45" s="198">
        <v>2.2000000000000002</v>
      </c>
      <c r="AB45" s="201">
        <v>55</v>
      </c>
      <c r="AC45" s="200">
        <f t="shared" si="0"/>
        <v>2.2000000000000002</v>
      </c>
      <c r="AD45" s="199">
        <v>55</v>
      </c>
      <c r="AE45" s="200">
        <f t="shared" si="1"/>
        <v>2.2000000000000002</v>
      </c>
      <c r="AF45" s="7"/>
      <c r="AG45" s="7"/>
      <c r="AH45" s="7"/>
      <c r="AI45" s="7"/>
      <c r="AJ45" s="7"/>
      <c r="AK45" s="7"/>
      <c r="AL45" s="59"/>
      <c r="AM45" s="59"/>
      <c r="AN45" s="58"/>
      <c r="AO45" s="252"/>
      <c r="AP45" s="252"/>
      <c r="AQ45" s="252"/>
      <c r="AR45" s="24"/>
      <c r="AS45" s="206"/>
      <c r="AT45" s="53"/>
      <c r="AU45" s="58"/>
      <c r="AV45" s="58"/>
      <c r="AW45" s="58"/>
      <c r="AX45" s="59"/>
      <c r="AY45" s="59"/>
      <c r="AZ45" s="58"/>
      <c r="BA45" s="54"/>
      <c r="BB45" s="58"/>
      <c r="BC45" s="60"/>
      <c r="BD45" s="60"/>
      <c r="BE45" s="53"/>
      <c r="BF45" s="53"/>
      <c r="BG45" s="58"/>
      <c r="BH45" s="58"/>
      <c r="BI45" s="58"/>
      <c r="BJ45" s="59"/>
      <c r="BK45" s="59"/>
      <c r="BL45" s="58"/>
      <c r="BM45" s="54"/>
      <c r="BN45" s="58"/>
      <c r="BO45" s="60"/>
      <c r="BP45" s="60"/>
      <c r="BQ45" s="53"/>
      <c r="BR45" s="53"/>
      <c r="BS45" s="58"/>
      <c r="BT45" s="58"/>
      <c r="BU45" s="27"/>
      <c r="BV45" s="31"/>
      <c r="BW45" s="31"/>
      <c r="BX45" s="27"/>
    </row>
    <row r="46" spans="1:76" ht="13.8" x14ac:dyDescent="0.3">
      <c r="A46" s="26"/>
      <c r="F46" s="1"/>
      <c r="H46" s="196"/>
      <c r="I46" s="1"/>
      <c r="J46" s="1"/>
      <c r="K46" s="17"/>
      <c r="L46" s="51"/>
      <c r="Q46" s="1"/>
      <c r="S46" s="196"/>
      <c r="T46" s="1"/>
      <c r="U46" s="1"/>
      <c r="V46" s="17"/>
      <c r="W46" s="51"/>
      <c r="X46" s="69"/>
      <c r="Y46" s="198">
        <f t="shared" si="2"/>
        <v>2.2000000000000002</v>
      </c>
      <c r="Z46" s="122" t="s">
        <v>5</v>
      </c>
      <c r="AA46" s="198">
        <v>2.4</v>
      </c>
      <c r="AB46" s="201">
        <v>60</v>
      </c>
      <c r="AC46" s="200">
        <f t="shared" si="0"/>
        <v>2.4</v>
      </c>
      <c r="AD46" s="199">
        <v>60</v>
      </c>
      <c r="AE46" s="200">
        <f t="shared" si="1"/>
        <v>2.4</v>
      </c>
      <c r="AF46" s="7"/>
      <c r="AG46" s="7"/>
      <c r="AH46" s="7"/>
      <c r="AI46" s="7"/>
      <c r="AJ46" s="7"/>
      <c r="AK46" s="7"/>
      <c r="AL46" s="59"/>
      <c r="AM46" s="59"/>
      <c r="AN46" s="58"/>
      <c r="AO46" s="252"/>
      <c r="AP46" s="252"/>
      <c r="AQ46" s="252"/>
      <c r="AR46" s="24"/>
      <c r="AS46" s="206"/>
      <c r="AT46" s="53"/>
      <c r="AU46" s="58"/>
      <c r="AV46" s="58"/>
      <c r="AW46" s="58"/>
      <c r="AX46" s="59"/>
      <c r="AY46" s="59"/>
      <c r="AZ46" s="58"/>
      <c r="BA46" s="54"/>
      <c r="BB46" s="58"/>
      <c r="BC46" s="60"/>
      <c r="BD46" s="60"/>
      <c r="BE46" s="53"/>
      <c r="BF46" s="53"/>
      <c r="BG46" s="58"/>
      <c r="BH46" s="58"/>
      <c r="BI46" s="58"/>
      <c r="BJ46" s="59"/>
      <c r="BK46" s="59"/>
      <c r="BL46" s="58"/>
      <c r="BM46" s="54"/>
      <c r="BN46" s="58"/>
      <c r="BO46" s="60"/>
      <c r="BP46" s="60"/>
      <c r="BQ46" s="53"/>
      <c r="BR46" s="53"/>
      <c r="BS46" s="58"/>
      <c r="BT46" s="58"/>
      <c r="BU46" s="27"/>
      <c r="BV46" s="31"/>
      <c r="BW46" s="31"/>
      <c r="BX46" s="27"/>
    </row>
    <row r="47" spans="1:76" ht="13.8" x14ac:dyDescent="0.3">
      <c r="A47" s="26"/>
      <c r="B47" s="246" t="s">
        <v>56</v>
      </c>
      <c r="C47" s="247"/>
      <c r="D47" s="247"/>
      <c r="E47" s="247"/>
      <c r="F47" s="247"/>
      <c r="G47" s="248"/>
      <c r="H47" s="194">
        <f>IF(C35="JA",AVERAGE(B35,H37,H41,H45),MAX(B35,H37,H41,H45))</f>
        <v>0</v>
      </c>
      <c r="I47" s="11"/>
      <c r="J47" s="11"/>
      <c r="K47" s="33"/>
      <c r="L47" s="50"/>
      <c r="M47" s="246" t="s">
        <v>56</v>
      </c>
      <c r="N47" s="247"/>
      <c r="O47" s="247"/>
      <c r="P47" s="247"/>
      <c r="Q47" s="247"/>
      <c r="R47" s="248"/>
      <c r="S47" s="194">
        <f>IF(N35="JA",AVERAGE(M35,S37,S41,S45),MAX(M35,S37,S41,S45))</f>
        <v>0</v>
      </c>
      <c r="T47" s="11"/>
      <c r="U47" s="11"/>
      <c r="V47" s="33"/>
      <c r="W47" s="50"/>
      <c r="X47" s="68"/>
      <c r="Y47" s="198">
        <f t="shared" si="2"/>
        <v>2.4</v>
      </c>
      <c r="Z47" s="122" t="s">
        <v>5</v>
      </c>
      <c r="AA47" s="198">
        <v>2.6</v>
      </c>
      <c r="AB47" s="201">
        <v>65</v>
      </c>
      <c r="AC47" s="200">
        <f t="shared" si="0"/>
        <v>2.6</v>
      </c>
      <c r="AD47" s="199">
        <v>65</v>
      </c>
      <c r="AE47" s="200">
        <f t="shared" si="1"/>
        <v>2.6</v>
      </c>
      <c r="AF47" s="7"/>
      <c r="AG47" s="7"/>
      <c r="AH47" s="7"/>
      <c r="AI47" s="7"/>
      <c r="AJ47" s="7"/>
      <c r="AK47" s="7"/>
      <c r="AL47" s="59"/>
      <c r="AM47" s="59"/>
      <c r="AN47" s="58"/>
      <c r="AO47" s="252"/>
      <c r="AP47" s="252"/>
      <c r="AQ47" s="252"/>
      <c r="AR47" s="24"/>
      <c r="AS47" s="206"/>
      <c r="AT47" s="53"/>
      <c r="AU47" s="58"/>
      <c r="AV47" s="58"/>
      <c r="AW47" s="58"/>
      <c r="AX47" s="59"/>
      <c r="AY47" s="59"/>
      <c r="AZ47" s="58"/>
      <c r="BA47" s="54"/>
      <c r="BB47" s="58"/>
      <c r="BC47" s="60"/>
      <c r="BD47" s="60"/>
      <c r="BE47" s="53"/>
      <c r="BF47" s="53"/>
      <c r="BG47" s="58"/>
      <c r="BH47" s="58"/>
      <c r="BI47" s="58"/>
      <c r="BJ47" s="59"/>
      <c r="BK47" s="59"/>
      <c r="BL47" s="58"/>
      <c r="BM47" s="54"/>
      <c r="BN47" s="58"/>
      <c r="BO47" s="60"/>
      <c r="BP47" s="60"/>
      <c r="BQ47" s="53"/>
      <c r="BR47" s="53"/>
      <c r="BS47" s="58"/>
      <c r="BT47" s="58"/>
      <c r="BU47" s="27"/>
      <c r="BV47" s="31"/>
      <c r="BW47" s="31"/>
      <c r="BX47" s="27"/>
    </row>
    <row r="48" spans="1:76" ht="13.8" x14ac:dyDescent="0.3">
      <c r="A48" s="26"/>
      <c r="B48" s="2"/>
      <c r="D48" s="2"/>
      <c r="E48" s="2"/>
      <c r="G48" s="2"/>
      <c r="H48" s="195"/>
      <c r="I48" s="11"/>
      <c r="J48" s="11"/>
      <c r="K48" s="33"/>
      <c r="L48" s="50"/>
      <c r="M48" s="2"/>
      <c r="O48" s="2"/>
      <c r="P48" s="2"/>
      <c r="R48" s="2"/>
      <c r="S48" s="195"/>
      <c r="T48" s="11"/>
      <c r="U48" s="11"/>
      <c r="V48" s="33"/>
      <c r="W48" s="50"/>
      <c r="X48" s="68"/>
      <c r="Y48" s="198">
        <f t="shared" si="2"/>
        <v>2.6</v>
      </c>
      <c r="Z48" s="122" t="s">
        <v>5</v>
      </c>
      <c r="AA48" s="198">
        <v>2.8</v>
      </c>
      <c r="AB48" s="201">
        <v>70</v>
      </c>
      <c r="AC48" s="200">
        <f t="shared" si="0"/>
        <v>2.8</v>
      </c>
      <c r="AD48" s="199">
        <v>70</v>
      </c>
      <c r="AE48" s="200">
        <f t="shared" si="1"/>
        <v>2.8</v>
      </c>
      <c r="AF48" s="7"/>
      <c r="AG48" s="7"/>
      <c r="AH48" s="7"/>
      <c r="AI48" s="7"/>
      <c r="AJ48" s="7"/>
      <c r="AK48" s="7"/>
      <c r="AL48" s="59"/>
      <c r="AM48" s="59"/>
      <c r="AN48" s="58"/>
      <c r="AO48" s="252"/>
      <c r="AP48" s="252"/>
      <c r="AQ48" s="252"/>
      <c r="AR48" s="24"/>
      <c r="AS48" s="206"/>
      <c r="AT48" s="53"/>
      <c r="AU48" s="58"/>
      <c r="AV48" s="58"/>
      <c r="AW48" s="58"/>
      <c r="AX48" s="59"/>
      <c r="AY48" s="59"/>
      <c r="AZ48" s="58"/>
      <c r="BA48" s="54"/>
      <c r="BB48" s="58"/>
      <c r="BC48" s="60"/>
      <c r="BD48" s="60"/>
      <c r="BE48" s="53"/>
      <c r="BF48" s="53"/>
      <c r="BG48" s="58"/>
      <c r="BH48" s="58"/>
      <c r="BI48" s="58"/>
      <c r="BJ48" s="59"/>
      <c r="BK48" s="59"/>
      <c r="BL48" s="58"/>
      <c r="BM48" s="54"/>
      <c r="BN48" s="58"/>
      <c r="BO48" s="60"/>
      <c r="BP48" s="60"/>
      <c r="BQ48" s="53"/>
      <c r="BR48" s="53"/>
      <c r="BS48" s="58"/>
      <c r="BT48" s="58"/>
      <c r="BU48" s="27"/>
      <c r="BV48" s="31"/>
      <c r="BW48" s="31"/>
      <c r="BX48" s="27"/>
    </row>
    <row r="49" spans="1:76" ht="13.8" x14ac:dyDescent="0.25">
      <c r="A49" s="26"/>
      <c r="B49" s="45" t="s">
        <v>61</v>
      </c>
      <c r="C49" s="16">
        <f>MAX(H47,H43,H39,B35)</f>
        <v>0</v>
      </c>
      <c r="D49" s="15">
        <f>VLOOKUP(C49,$Y$22:$AK$70,VLOOKUP(F29,$AO$19:$AS$21,4,FALSE),TRUE)</f>
        <v>15</v>
      </c>
      <c r="E49" s="144"/>
      <c r="F49" s="173"/>
      <c r="G49" s="173"/>
      <c r="H49" s="194" t="str">
        <f>IF(G49&gt;0,ROUNDDOWN(F49/G49,3),"-")</f>
        <v>-</v>
      </c>
      <c r="I49" s="14">
        <f>IF(E49&gt;0,F49/(E49*D49)%,0)</f>
        <v>0</v>
      </c>
      <c r="J49" s="14">
        <f>IF(G49&gt;0,(F49/G49)/VLOOKUP(C49,$Y$22:$AK$70,3,TRUE)%,0)</f>
        <v>0</v>
      </c>
      <c r="K49" s="143"/>
      <c r="L49" s="47"/>
      <c r="M49" s="45" t="s">
        <v>61</v>
      </c>
      <c r="N49" s="16">
        <f>MAX(S47,S43,S39,M35)</f>
        <v>0</v>
      </c>
      <c r="O49" s="15">
        <f>VLOOKUP(N49,$Y$22:$AK$70,VLOOKUP(Q29,$AO$19:$AS$21,4,FALSE),TRUE)</f>
        <v>15</v>
      </c>
      <c r="P49" s="144"/>
      <c r="Q49" s="173"/>
      <c r="R49" s="173"/>
      <c r="S49" s="194" t="str">
        <f>IF(R49&gt;0,ROUNDDOWN(Q49/R49,3),"-")</f>
        <v>-</v>
      </c>
      <c r="T49" s="14">
        <f>IF(P49&gt;0,Q49/(P49*O49)%,0)</f>
        <v>0</v>
      </c>
      <c r="U49" s="14">
        <f>IF(R49&gt;0,(Q49/R49)/VLOOKUP(N49,$Y$22:$AK$70,3,TRUE)%,0)</f>
        <v>0</v>
      </c>
      <c r="V49" s="143"/>
      <c r="W49" s="47"/>
      <c r="X49" s="71"/>
      <c r="Y49" s="198">
        <f t="shared" si="2"/>
        <v>2.8</v>
      </c>
      <c r="Z49" s="122" t="s">
        <v>5</v>
      </c>
      <c r="AA49" s="198">
        <v>3</v>
      </c>
      <c r="AB49" s="201">
        <v>75</v>
      </c>
      <c r="AC49" s="200">
        <f t="shared" si="0"/>
        <v>3</v>
      </c>
      <c r="AD49" s="199">
        <v>75</v>
      </c>
      <c r="AE49" s="200">
        <f t="shared" si="1"/>
        <v>3</v>
      </c>
      <c r="AF49" s="7"/>
      <c r="AG49" s="7"/>
      <c r="AH49" s="7"/>
      <c r="AI49" s="7"/>
      <c r="AJ49" s="7"/>
      <c r="AK49" s="7"/>
      <c r="AL49" s="59"/>
      <c r="AM49" s="59"/>
      <c r="AN49" s="58"/>
      <c r="AO49" s="54"/>
      <c r="AP49" s="58"/>
      <c r="AQ49" s="60"/>
      <c r="AR49" s="60"/>
      <c r="AS49" s="53"/>
      <c r="AT49" s="53"/>
      <c r="AU49" s="58"/>
      <c r="AV49" s="58"/>
      <c r="AW49" s="58"/>
      <c r="AX49" s="59"/>
      <c r="AY49" s="59"/>
      <c r="AZ49" s="58"/>
      <c r="BA49" s="54"/>
      <c r="BB49" s="58"/>
      <c r="BC49" s="60"/>
      <c r="BD49" s="60"/>
      <c r="BE49" s="53"/>
      <c r="BF49" s="53"/>
      <c r="BG49" s="58"/>
      <c r="BH49" s="58"/>
      <c r="BI49" s="58"/>
      <c r="BJ49" s="59"/>
      <c r="BK49" s="59"/>
      <c r="BL49" s="58"/>
      <c r="BM49" s="54"/>
      <c r="BN49" s="58"/>
      <c r="BO49" s="60"/>
      <c r="BP49" s="60"/>
      <c r="BQ49" s="53"/>
      <c r="BR49" s="53"/>
      <c r="BS49" s="58"/>
      <c r="BT49" s="58"/>
      <c r="BU49" s="27"/>
      <c r="BV49" s="31"/>
      <c r="BW49" s="31"/>
      <c r="BX49" s="27"/>
    </row>
    <row r="50" spans="1:76" ht="13.8" x14ac:dyDescent="0.25">
      <c r="A50" s="26"/>
      <c r="F50" s="1"/>
      <c r="H50" s="196"/>
      <c r="I50" s="1"/>
      <c r="J50" s="1"/>
      <c r="K50" s="17"/>
      <c r="L50" s="51"/>
      <c r="Q50" s="1"/>
      <c r="S50" s="196"/>
      <c r="T50" s="1"/>
      <c r="U50" s="1"/>
      <c r="V50" s="17"/>
      <c r="W50" s="51"/>
      <c r="X50" s="69"/>
      <c r="Y50" s="198">
        <f t="shared" si="2"/>
        <v>3</v>
      </c>
      <c r="Z50" s="122" t="s">
        <v>5</v>
      </c>
      <c r="AA50" s="198">
        <v>3.5</v>
      </c>
      <c r="AB50" s="201">
        <v>80</v>
      </c>
      <c r="AC50" s="200">
        <f t="shared" si="0"/>
        <v>3.5</v>
      </c>
      <c r="AD50" s="199">
        <v>80</v>
      </c>
      <c r="AE50" s="200">
        <f t="shared" si="1"/>
        <v>3.5</v>
      </c>
      <c r="AF50" s="7"/>
      <c r="AG50" s="7"/>
      <c r="AH50" s="7"/>
      <c r="AI50" s="7"/>
      <c r="AJ50" s="7"/>
      <c r="AK50" s="7"/>
      <c r="AL50" s="59"/>
      <c r="AM50" s="59"/>
      <c r="AN50" s="58"/>
      <c r="AO50" s="54"/>
      <c r="AP50" s="58"/>
      <c r="AQ50" s="60"/>
      <c r="AR50" s="60"/>
      <c r="AS50" s="53"/>
      <c r="AT50" s="53"/>
      <c r="AU50" s="58"/>
      <c r="AV50" s="58"/>
      <c r="AW50" s="58"/>
      <c r="AX50" s="59"/>
      <c r="AY50" s="59"/>
      <c r="AZ50" s="58"/>
      <c r="BA50" s="54"/>
      <c r="BB50" s="58"/>
      <c r="BC50" s="60"/>
      <c r="BD50" s="60"/>
      <c r="BE50" s="53"/>
      <c r="BF50" s="53"/>
      <c r="BG50" s="58"/>
      <c r="BH50" s="58"/>
      <c r="BI50" s="58"/>
      <c r="BJ50" s="59"/>
      <c r="BK50" s="59"/>
      <c r="BL50" s="58"/>
      <c r="BM50" s="54"/>
      <c r="BN50" s="58"/>
      <c r="BO50" s="60"/>
      <c r="BP50" s="60"/>
      <c r="BQ50" s="53"/>
      <c r="BR50" s="53"/>
      <c r="BS50" s="58"/>
      <c r="BT50" s="58"/>
      <c r="BU50" s="27"/>
      <c r="BV50" s="31"/>
      <c r="BW50" s="31"/>
      <c r="BX50" s="27"/>
    </row>
    <row r="51" spans="1:76" ht="13.8" x14ac:dyDescent="0.25">
      <c r="A51" s="26"/>
      <c r="B51" s="249" t="s">
        <v>53</v>
      </c>
      <c r="C51" s="250"/>
      <c r="D51" s="250"/>
      <c r="E51" s="250"/>
      <c r="F51" s="250"/>
      <c r="G51" s="251"/>
      <c r="H51" s="194">
        <f>IF(C35="JA",AVERAGE(B35,H37,H41,H45,H49),MAX(B35,H37,H41,H45,H49))</f>
        <v>0</v>
      </c>
      <c r="I51" s="11"/>
      <c r="J51" s="11"/>
      <c r="K51" s="33"/>
      <c r="L51" s="50"/>
      <c r="M51" s="249" t="s">
        <v>53</v>
      </c>
      <c r="N51" s="250"/>
      <c r="O51" s="250"/>
      <c r="P51" s="250"/>
      <c r="Q51" s="250"/>
      <c r="R51" s="251"/>
      <c r="S51" s="194">
        <f>IF(N35="JA",AVERAGE(M35,S37,S41,S45,S49),MAX(M35,S37,S41,S45,S49))</f>
        <v>0</v>
      </c>
      <c r="T51" s="11"/>
      <c r="U51" s="11"/>
      <c r="V51" s="33"/>
      <c r="W51" s="50"/>
      <c r="X51" s="68"/>
      <c r="Y51" s="198">
        <f t="shared" si="2"/>
        <v>3.5</v>
      </c>
      <c r="Z51" s="122" t="s">
        <v>5</v>
      </c>
      <c r="AA51" s="198">
        <v>4</v>
      </c>
      <c r="AB51" s="201">
        <v>90</v>
      </c>
      <c r="AC51" s="200">
        <f t="shared" si="0"/>
        <v>4</v>
      </c>
      <c r="AD51" s="199">
        <v>90</v>
      </c>
      <c r="AE51" s="200">
        <f t="shared" si="1"/>
        <v>4</v>
      </c>
      <c r="AF51" s="7"/>
      <c r="AG51" s="7"/>
      <c r="AH51" s="7"/>
      <c r="AI51" s="7"/>
      <c r="AJ51" s="7"/>
      <c r="AK51" s="7"/>
      <c r="AL51" s="59"/>
      <c r="AM51" s="59"/>
      <c r="AN51" s="58"/>
      <c r="AO51" s="54"/>
      <c r="AP51" s="58"/>
      <c r="AQ51" s="60"/>
      <c r="AR51" s="60"/>
      <c r="AS51" s="53"/>
      <c r="AT51" s="53"/>
      <c r="AU51" s="58"/>
      <c r="AV51" s="58"/>
      <c r="AW51" s="58"/>
      <c r="AX51" s="59"/>
      <c r="AY51" s="59"/>
      <c r="AZ51" s="58"/>
      <c r="BA51" s="54"/>
      <c r="BB51" s="58"/>
      <c r="BC51" s="60"/>
      <c r="BD51" s="60"/>
      <c r="BE51" s="53"/>
      <c r="BF51" s="53"/>
      <c r="BG51" s="58"/>
      <c r="BH51" s="58"/>
      <c r="BI51" s="58"/>
      <c r="BJ51" s="59"/>
      <c r="BK51" s="59"/>
      <c r="BL51" s="58"/>
      <c r="BM51" s="54"/>
      <c r="BN51" s="58"/>
      <c r="BO51" s="60"/>
      <c r="BP51" s="60"/>
      <c r="BQ51" s="53"/>
      <c r="BR51" s="53"/>
      <c r="BS51" s="58"/>
      <c r="BT51" s="58"/>
      <c r="BU51" s="27"/>
      <c r="BV51" s="31"/>
      <c r="BW51" s="31"/>
      <c r="BX51" s="27"/>
    </row>
    <row r="52" spans="1:76" ht="13.8" x14ac:dyDescent="0.25">
      <c r="A52" s="26"/>
      <c r="B52" s="243" t="s">
        <v>63</v>
      </c>
      <c r="C52" s="244"/>
      <c r="D52" s="244"/>
      <c r="E52" s="244"/>
      <c r="F52" s="244"/>
      <c r="G52" s="245"/>
      <c r="H52" s="32">
        <f>IF(ISNUMBER(H51),ROUNDDOWN(H51,2),"-")</f>
        <v>0</v>
      </c>
      <c r="K52" s="17"/>
      <c r="L52" s="51"/>
      <c r="M52" s="243" t="s">
        <v>63</v>
      </c>
      <c r="N52" s="244"/>
      <c r="O52" s="244"/>
      <c r="P52" s="244"/>
      <c r="Q52" s="244"/>
      <c r="R52" s="245"/>
      <c r="S52" s="32">
        <f>IF(ISNUMBER(S51),ROUNDDOWN(S51,2),"-")</f>
        <v>0</v>
      </c>
      <c r="V52" s="17"/>
      <c r="W52" s="51"/>
      <c r="X52" s="69"/>
      <c r="Y52" s="198">
        <f t="shared" si="2"/>
        <v>4</v>
      </c>
      <c r="Z52" s="122" t="s">
        <v>5</v>
      </c>
      <c r="AA52" s="198">
        <v>4.5</v>
      </c>
      <c r="AB52" s="201">
        <v>100</v>
      </c>
      <c r="AC52" s="200">
        <f t="shared" si="0"/>
        <v>4.5</v>
      </c>
      <c r="AD52" s="199">
        <v>100</v>
      </c>
      <c r="AE52" s="200">
        <f t="shared" si="1"/>
        <v>4.5</v>
      </c>
      <c r="AF52" s="7"/>
      <c r="AG52" s="7"/>
      <c r="AH52" s="7"/>
      <c r="AI52" s="7"/>
      <c r="AJ52" s="7"/>
      <c r="AK52" s="7"/>
      <c r="AL52" s="59"/>
      <c r="AM52" s="59"/>
      <c r="AN52" s="58"/>
      <c r="AO52" s="54"/>
      <c r="AP52" s="58"/>
      <c r="AQ52" s="60"/>
      <c r="AR52" s="60"/>
      <c r="AS52" s="53"/>
      <c r="AT52" s="53"/>
      <c r="AU52" s="58"/>
      <c r="AV52" s="58"/>
      <c r="AW52" s="58"/>
      <c r="AX52" s="59"/>
      <c r="AY52" s="59"/>
      <c r="AZ52" s="58"/>
      <c r="BA52" s="54"/>
      <c r="BB52" s="58"/>
      <c r="BC52" s="60"/>
      <c r="BD52" s="60"/>
      <c r="BE52" s="53"/>
      <c r="BF52" s="53"/>
      <c r="BG52" s="58"/>
      <c r="BH52" s="58"/>
      <c r="BI52" s="58"/>
      <c r="BJ52" s="59"/>
      <c r="BK52" s="59"/>
      <c r="BL52" s="58"/>
      <c r="BM52" s="54"/>
      <c r="BN52" s="58"/>
      <c r="BO52" s="60"/>
      <c r="BP52" s="60"/>
      <c r="BQ52" s="53"/>
      <c r="BR52" s="53"/>
      <c r="BS52" s="58"/>
      <c r="BT52" s="58"/>
      <c r="BU52" s="27"/>
      <c r="BV52" s="31"/>
      <c r="BW52" s="31"/>
      <c r="BX52" s="27"/>
    </row>
    <row r="53" spans="1:76" ht="13.8" x14ac:dyDescent="0.2">
      <c r="A53" s="13"/>
      <c r="B53" s="13"/>
      <c r="C53" s="27"/>
      <c r="D53" s="28"/>
      <c r="E53" s="29"/>
      <c r="F53" s="28"/>
      <c r="G53" s="30"/>
      <c r="H53" s="12"/>
      <c r="I53" s="12"/>
      <c r="J53" s="27"/>
      <c r="K53" s="27"/>
      <c r="L53" s="27"/>
      <c r="M53" s="13"/>
      <c r="N53" s="27"/>
      <c r="O53" s="28"/>
      <c r="P53" s="29"/>
      <c r="Q53" s="28"/>
      <c r="R53" s="30"/>
      <c r="S53" s="12"/>
      <c r="T53" s="12"/>
      <c r="U53" s="27"/>
      <c r="V53" s="27"/>
      <c r="W53" s="27"/>
      <c r="X53" s="58"/>
      <c r="Y53" s="198">
        <f t="shared" si="2"/>
        <v>4.5</v>
      </c>
      <c r="Z53" s="122" t="s">
        <v>5</v>
      </c>
      <c r="AA53" s="198">
        <v>5</v>
      </c>
      <c r="AB53" s="201">
        <v>110</v>
      </c>
      <c r="AC53" s="200">
        <f t="shared" si="0"/>
        <v>5</v>
      </c>
      <c r="AD53" s="199">
        <v>110</v>
      </c>
      <c r="AE53" s="200">
        <f t="shared" si="1"/>
        <v>5</v>
      </c>
      <c r="AF53" s="7"/>
      <c r="AG53" s="7"/>
      <c r="AH53" s="7"/>
      <c r="AI53" s="7"/>
      <c r="AJ53" s="7"/>
      <c r="AK53" s="7"/>
      <c r="AL53" s="59"/>
      <c r="AM53" s="59"/>
      <c r="AN53" s="58"/>
      <c r="AO53" s="54"/>
      <c r="AP53" s="58"/>
      <c r="AQ53" s="60"/>
      <c r="AR53" s="60"/>
      <c r="AS53" s="53"/>
      <c r="AT53" s="53"/>
      <c r="AU53" s="58"/>
      <c r="AV53" s="58"/>
      <c r="AW53" s="58"/>
      <c r="AX53" s="59"/>
      <c r="AY53" s="59"/>
      <c r="AZ53" s="58"/>
      <c r="BA53" s="54"/>
      <c r="BB53" s="58"/>
      <c r="BC53" s="60"/>
      <c r="BD53" s="60"/>
      <c r="BE53" s="53"/>
      <c r="BF53" s="53"/>
      <c r="BG53" s="58"/>
      <c r="BH53" s="58"/>
      <c r="BI53" s="58"/>
      <c r="BJ53" s="59"/>
      <c r="BK53" s="59"/>
      <c r="BL53" s="58"/>
      <c r="BM53" s="54"/>
      <c r="BN53" s="58"/>
      <c r="BO53" s="60"/>
      <c r="BP53" s="60"/>
      <c r="BQ53" s="53"/>
      <c r="BR53" s="53"/>
      <c r="BS53" s="58"/>
      <c r="BT53" s="58"/>
      <c r="BU53" s="27"/>
      <c r="BV53" s="31"/>
      <c r="BW53" s="31"/>
      <c r="BX53" s="27"/>
    </row>
    <row r="54" spans="1:76" ht="13.8" x14ac:dyDescent="0.2">
      <c r="A54" s="13"/>
      <c r="B54" s="13"/>
      <c r="C54" s="27"/>
      <c r="D54" s="28"/>
      <c r="E54" s="29"/>
      <c r="F54" s="28"/>
      <c r="G54" s="30"/>
      <c r="H54" s="12"/>
      <c r="I54" s="12"/>
      <c r="J54" s="27"/>
      <c r="K54" s="27"/>
      <c r="L54" s="27"/>
      <c r="M54" s="13"/>
      <c r="N54" s="27"/>
      <c r="O54" s="28"/>
      <c r="P54" s="29"/>
      <c r="Q54" s="28"/>
      <c r="R54" s="30"/>
      <c r="S54" s="12"/>
      <c r="T54" s="12"/>
      <c r="U54" s="27"/>
      <c r="V54" s="27"/>
      <c r="W54" s="27"/>
      <c r="X54" s="58"/>
      <c r="Y54" s="198">
        <f t="shared" si="2"/>
        <v>5</v>
      </c>
      <c r="Z54" s="122" t="s">
        <v>5</v>
      </c>
      <c r="AA54" s="198">
        <v>5.5</v>
      </c>
      <c r="AB54" s="199">
        <v>120</v>
      </c>
      <c r="AC54" s="200">
        <f t="shared" si="0"/>
        <v>5.5</v>
      </c>
      <c r="AD54" s="199">
        <v>120</v>
      </c>
      <c r="AE54" s="200">
        <f t="shared" si="1"/>
        <v>5.5</v>
      </c>
      <c r="AF54" s="7"/>
      <c r="AG54" s="7"/>
      <c r="AH54" s="7"/>
      <c r="AI54" s="7"/>
      <c r="AJ54" s="7"/>
      <c r="AK54" s="7"/>
      <c r="AL54" s="59"/>
      <c r="AM54" s="59"/>
      <c r="AN54" s="58"/>
      <c r="AO54" s="54"/>
      <c r="AP54" s="58"/>
      <c r="AQ54" s="60"/>
      <c r="AR54" s="60"/>
      <c r="AS54" s="53"/>
      <c r="AT54" s="53"/>
      <c r="AU54" s="58"/>
      <c r="AV54" s="58"/>
      <c r="AW54" s="58"/>
      <c r="AX54" s="59"/>
      <c r="AY54" s="59"/>
      <c r="AZ54" s="58"/>
      <c r="BA54" s="54"/>
      <c r="BB54" s="58"/>
      <c r="BC54" s="60"/>
      <c r="BD54" s="60"/>
      <c r="BE54" s="53"/>
      <c r="BF54" s="53"/>
      <c r="BG54" s="58"/>
      <c r="BH54" s="58"/>
      <c r="BI54" s="58"/>
      <c r="BJ54" s="59"/>
      <c r="BK54" s="59"/>
      <c r="BL54" s="58"/>
      <c r="BM54" s="54"/>
      <c r="BN54" s="58"/>
      <c r="BO54" s="60"/>
      <c r="BP54" s="60"/>
      <c r="BQ54" s="53"/>
      <c r="BR54" s="53"/>
      <c r="BS54" s="58"/>
      <c r="BT54" s="58"/>
      <c r="BU54" s="27"/>
      <c r="BV54" s="31"/>
      <c r="BW54" s="31"/>
      <c r="BX54" s="27"/>
    </row>
    <row r="55" spans="1:76" ht="13.8" x14ac:dyDescent="0.2">
      <c r="A55" s="13"/>
      <c r="B55" s="46" t="s">
        <v>67</v>
      </c>
      <c r="C55" s="239" t="s">
        <v>68</v>
      </c>
      <c r="D55" s="240"/>
      <c r="E55" s="240"/>
      <c r="F55" s="238" t="s">
        <v>48</v>
      </c>
      <c r="G55" s="238"/>
      <c r="H55" s="238"/>
      <c r="I55" s="238"/>
      <c r="J55" s="238"/>
      <c r="K55" s="238"/>
      <c r="L55" s="48"/>
      <c r="M55" s="46" t="s">
        <v>67</v>
      </c>
      <c r="N55" s="239" t="s">
        <v>68</v>
      </c>
      <c r="O55" s="240"/>
      <c r="P55" s="240"/>
      <c r="Q55" s="238" t="s">
        <v>48</v>
      </c>
      <c r="R55" s="238"/>
      <c r="S55" s="238"/>
      <c r="T55" s="238"/>
      <c r="U55" s="238"/>
      <c r="V55" s="238"/>
      <c r="W55" s="48"/>
      <c r="X55" s="65"/>
      <c r="Y55" s="198">
        <f t="shared" si="2"/>
        <v>5.5</v>
      </c>
      <c r="Z55" s="122" t="s">
        <v>5</v>
      </c>
      <c r="AA55" s="198">
        <v>6</v>
      </c>
      <c r="AB55" s="199">
        <v>130</v>
      </c>
      <c r="AC55" s="200">
        <f t="shared" si="0"/>
        <v>6</v>
      </c>
      <c r="AD55" s="199">
        <v>130</v>
      </c>
      <c r="AE55" s="200">
        <f t="shared" si="1"/>
        <v>6</v>
      </c>
      <c r="AF55" s="7"/>
      <c r="AG55" s="7"/>
      <c r="AH55" s="7"/>
      <c r="AI55" s="7"/>
      <c r="AJ55" s="7"/>
      <c r="AK55" s="7"/>
      <c r="AL55" s="59"/>
      <c r="AM55" s="59"/>
      <c r="AN55" s="58"/>
      <c r="AO55" s="54"/>
      <c r="AP55" s="58"/>
      <c r="AQ55" s="60"/>
      <c r="AR55" s="60"/>
      <c r="AS55" s="53"/>
      <c r="AT55" s="53"/>
      <c r="AU55" s="58"/>
      <c r="AV55" s="58"/>
      <c r="AW55" s="58"/>
      <c r="AX55" s="59"/>
      <c r="AY55" s="59"/>
      <c r="AZ55" s="58"/>
      <c r="BA55" s="54"/>
      <c r="BB55" s="58"/>
      <c r="BC55" s="60"/>
      <c r="BD55" s="60"/>
      <c r="BE55" s="53"/>
      <c r="BF55" s="53"/>
      <c r="BG55" s="58"/>
      <c r="BH55" s="58"/>
      <c r="BI55" s="58"/>
      <c r="BJ55" s="59"/>
      <c r="BK55" s="59"/>
      <c r="BL55" s="58"/>
      <c r="BM55" s="54"/>
      <c r="BN55" s="58"/>
      <c r="BO55" s="60"/>
      <c r="BP55" s="60"/>
      <c r="BQ55" s="53"/>
      <c r="BR55" s="53"/>
      <c r="BS55" s="58"/>
      <c r="BT55" s="58"/>
      <c r="BU55" s="27"/>
      <c r="BV55" s="31"/>
      <c r="BW55" s="31"/>
      <c r="BX55" s="27"/>
    </row>
    <row r="56" spans="1:76" ht="13.8" x14ac:dyDescent="0.2">
      <c r="A56" s="13"/>
      <c r="B56" s="145" t="s">
        <v>64</v>
      </c>
      <c r="C56" s="238"/>
      <c r="D56" s="238"/>
      <c r="E56" s="238"/>
      <c r="F56" s="238"/>
      <c r="G56" s="238"/>
      <c r="H56" s="238"/>
      <c r="I56" s="174" t="s">
        <v>66</v>
      </c>
      <c r="J56" s="238"/>
      <c r="K56" s="238"/>
      <c r="L56" s="12"/>
      <c r="M56" s="145" t="s">
        <v>64</v>
      </c>
      <c r="N56" s="238"/>
      <c r="O56" s="238"/>
      <c r="P56" s="238"/>
      <c r="Q56" s="238"/>
      <c r="R56" s="238"/>
      <c r="S56" s="238"/>
      <c r="T56" s="174" t="s">
        <v>66</v>
      </c>
      <c r="U56" s="238"/>
      <c r="V56" s="238"/>
      <c r="W56" s="12"/>
      <c r="X56" s="53"/>
      <c r="Y56" s="198">
        <f t="shared" si="2"/>
        <v>6</v>
      </c>
      <c r="Z56" s="122" t="s">
        <v>5</v>
      </c>
      <c r="AA56" s="198">
        <v>6.5</v>
      </c>
      <c r="AB56" s="199">
        <v>140</v>
      </c>
      <c r="AC56" s="200">
        <f t="shared" si="0"/>
        <v>6.5</v>
      </c>
      <c r="AD56" s="199">
        <v>140</v>
      </c>
      <c r="AE56" s="200">
        <f t="shared" si="1"/>
        <v>6.5</v>
      </c>
      <c r="AF56" s="7"/>
      <c r="AG56" s="7"/>
      <c r="AH56" s="7"/>
      <c r="AI56" s="7"/>
      <c r="AJ56" s="7"/>
      <c r="AK56" s="7"/>
      <c r="AL56" s="59"/>
      <c r="AM56" s="59"/>
      <c r="AN56" s="58"/>
      <c r="AO56" s="54"/>
      <c r="AP56" s="58"/>
      <c r="AQ56" s="60"/>
      <c r="AR56" s="60"/>
      <c r="AS56" s="53"/>
      <c r="AT56" s="53"/>
      <c r="AU56" s="58"/>
      <c r="AV56" s="58"/>
      <c r="AW56" s="58"/>
      <c r="AX56" s="59"/>
      <c r="AY56" s="59"/>
      <c r="AZ56" s="58"/>
      <c r="BA56" s="54"/>
      <c r="BB56" s="58"/>
      <c r="BC56" s="60"/>
      <c r="BD56" s="60"/>
      <c r="BE56" s="53"/>
      <c r="BF56" s="53"/>
      <c r="BG56" s="58"/>
      <c r="BH56" s="58"/>
      <c r="BI56" s="58"/>
      <c r="BJ56" s="59"/>
      <c r="BK56" s="59"/>
      <c r="BL56" s="58"/>
      <c r="BM56" s="54"/>
      <c r="BN56" s="58"/>
      <c r="BO56" s="60"/>
      <c r="BP56" s="60"/>
      <c r="BQ56" s="53"/>
      <c r="BR56" s="53"/>
      <c r="BS56" s="58"/>
      <c r="BT56" s="58"/>
      <c r="BU56" s="27"/>
      <c r="BV56" s="31"/>
      <c r="BW56" s="31"/>
      <c r="BX56" s="27"/>
    </row>
    <row r="57" spans="1:76" ht="13.8" x14ac:dyDescent="0.2">
      <c r="A57" s="13"/>
      <c r="B57" s="145" t="s">
        <v>20</v>
      </c>
      <c r="C57" s="238"/>
      <c r="D57" s="238"/>
      <c r="E57" s="238"/>
      <c r="F57" s="238"/>
      <c r="G57" s="238"/>
      <c r="H57" s="238"/>
      <c r="I57" s="238"/>
      <c r="J57" s="238"/>
      <c r="K57" s="238"/>
      <c r="L57" s="12"/>
      <c r="M57" s="145" t="s">
        <v>20</v>
      </c>
      <c r="N57" s="238"/>
      <c r="O57" s="238"/>
      <c r="P57" s="238"/>
      <c r="Q57" s="238"/>
      <c r="R57" s="238"/>
      <c r="S57" s="238"/>
      <c r="T57" s="238"/>
      <c r="U57" s="238"/>
      <c r="V57" s="238"/>
      <c r="W57" s="12"/>
      <c r="X57" s="53"/>
      <c r="Y57" s="198">
        <f t="shared" si="2"/>
        <v>6.5</v>
      </c>
      <c r="Z57" s="122" t="s">
        <v>5</v>
      </c>
      <c r="AA57" s="198">
        <v>7</v>
      </c>
      <c r="AB57" s="199">
        <v>150</v>
      </c>
      <c r="AC57" s="200">
        <f t="shared" si="0"/>
        <v>7</v>
      </c>
      <c r="AD57" s="199">
        <v>150</v>
      </c>
      <c r="AE57" s="200">
        <f t="shared" si="1"/>
        <v>7</v>
      </c>
      <c r="AF57" s="7"/>
      <c r="AG57" s="7"/>
      <c r="AH57" s="7"/>
      <c r="AI57" s="7"/>
      <c r="AJ57" s="7"/>
      <c r="AK57" s="7"/>
      <c r="AL57" s="59"/>
      <c r="AM57" s="59"/>
      <c r="AN57" s="58"/>
      <c r="AO57" s="54"/>
      <c r="AP57" s="58"/>
      <c r="AQ57" s="60"/>
      <c r="AR57" s="60"/>
      <c r="AS57" s="53"/>
      <c r="AT57" s="53"/>
      <c r="AU57" s="58"/>
      <c r="AV57" s="58"/>
      <c r="AW57" s="58"/>
      <c r="AX57" s="59"/>
      <c r="AY57" s="59"/>
      <c r="AZ57" s="58"/>
      <c r="BA57" s="54"/>
      <c r="BB57" s="58"/>
      <c r="BC57" s="60"/>
      <c r="BD57" s="60"/>
      <c r="BE57" s="53"/>
      <c r="BF57" s="53"/>
      <c r="BG57" s="58"/>
      <c r="BH57" s="58"/>
      <c r="BI57" s="58"/>
      <c r="BJ57" s="59"/>
      <c r="BK57" s="59"/>
      <c r="BL57" s="58"/>
      <c r="BM57" s="54"/>
      <c r="BN57" s="58"/>
      <c r="BO57" s="60"/>
      <c r="BP57" s="60"/>
      <c r="BQ57" s="53"/>
      <c r="BR57" s="53"/>
      <c r="BS57" s="58"/>
      <c r="BT57" s="58"/>
      <c r="BU57" s="27"/>
      <c r="BV57" s="31"/>
      <c r="BW57" s="31"/>
      <c r="BX57" s="27"/>
    </row>
    <row r="58" spans="1:76" ht="13.8" x14ac:dyDescent="0.2">
      <c r="A58" s="13"/>
      <c r="B58" s="145" t="s">
        <v>52</v>
      </c>
      <c r="C58" s="238"/>
      <c r="D58" s="238"/>
      <c r="E58" s="238"/>
      <c r="F58" s="238"/>
      <c r="G58" s="238"/>
      <c r="H58" s="238"/>
      <c r="I58" s="238"/>
      <c r="J58" s="238"/>
      <c r="K58" s="238"/>
      <c r="L58" s="12"/>
      <c r="M58" s="145" t="s">
        <v>52</v>
      </c>
      <c r="N58" s="238"/>
      <c r="O58" s="238"/>
      <c r="P58" s="238"/>
      <c r="Q58" s="238"/>
      <c r="R58" s="238"/>
      <c r="S58" s="238"/>
      <c r="T58" s="238"/>
      <c r="U58" s="238"/>
      <c r="V58" s="238"/>
      <c r="W58" s="12"/>
      <c r="X58" s="53"/>
      <c r="Y58" s="198">
        <f t="shared" si="2"/>
        <v>7</v>
      </c>
      <c r="Z58" s="122" t="s">
        <v>5</v>
      </c>
      <c r="AA58" s="198">
        <v>8</v>
      </c>
      <c r="AB58" s="199">
        <v>160</v>
      </c>
      <c r="AC58" s="200">
        <f t="shared" si="0"/>
        <v>8</v>
      </c>
      <c r="AD58" s="199">
        <v>160</v>
      </c>
      <c r="AE58" s="200">
        <f t="shared" si="1"/>
        <v>8</v>
      </c>
      <c r="AF58" s="7"/>
      <c r="AG58" s="7"/>
      <c r="AH58" s="7"/>
      <c r="AI58" s="7"/>
      <c r="AJ58" s="7"/>
      <c r="AK58" s="7"/>
      <c r="AL58" s="59"/>
      <c r="AM58" s="59"/>
      <c r="AN58" s="58"/>
      <c r="AO58" s="54"/>
      <c r="AP58" s="58"/>
      <c r="AQ58" s="60"/>
      <c r="AR58" s="60"/>
      <c r="AS58" s="53"/>
      <c r="AT58" s="53"/>
      <c r="AU58" s="58"/>
      <c r="AV58" s="58"/>
      <c r="AW58" s="58"/>
      <c r="AX58" s="59"/>
      <c r="AY58" s="59"/>
      <c r="AZ58" s="58"/>
      <c r="BA58" s="54"/>
      <c r="BB58" s="58"/>
      <c r="BC58" s="60"/>
      <c r="BD58" s="60"/>
      <c r="BE58" s="53"/>
      <c r="BF58" s="53"/>
      <c r="BG58" s="58"/>
      <c r="BH58" s="58"/>
      <c r="BI58" s="58"/>
      <c r="BJ58" s="59"/>
      <c r="BK58" s="59"/>
      <c r="BL58" s="58"/>
      <c r="BM58" s="54"/>
      <c r="BN58" s="58"/>
      <c r="BO58" s="60"/>
      <c r="BP58" s="60"/>
      <c r="BQ58" s="53"/>
      <c r="BR58" s="53"/>
      <c r="BS58" s="58"/>
      <c r="BT58" s="58"/>
      <c r="BU58" s="27"/>
      <c r="BV58" s="31"/>
      <c r="BW58" s="31"/>
      <c r="BX58" s="27"/>
    </row>
    <row r="59" spans="1:76" ht="13.8" x14ac:dyDescent="0.2">
      <c r="A59" s="13"/>
      <c r="B59" s="145" t="s">
        <v>65</v>
      </c>
      <c r="C59" s="238"/>
      <c r="D59" s="238"/>
      <c r="E59" s="238"/>
      <c r="F59" s="238"/>
      <c r="G59" s="238"/>
      <c r="H59" s="238"/>
      <c r="I59" s="238"/>
      <c r="J59" s="238"/>
      <c r="K59" s="238"/>
      <c r="L59" s="12"/>
      <c r="M59" s="145" t="s">
        <v>65</v>
      </c>
      <c r="N59" s="238"/>
      <c r="O59" s="238"/>
      <c r="P59" s="238"/>
      <c r="Q59" s="238"/>
      <c r="R59" s="238"/>
      <c r="S59" s="238"/>
      <c r="T59" s="238"/>
      <c r="U59" s="238"/>
      <c r="V59" s="238"/>
      <c r="W59" s="12"/>
      <c r="X59" s="53"/>
      <c r="Y59" s="198">
        <f t="shared" si="2"/>
        <v>8</v>
      </c>
      <c r="Z59" s="122" t="s">
        <v>5</v>
      </c>
      <c r="AA59" s="198">
        <v>9</v>
      </c>
      <c r="AB59" s="199">
        <v>170</v>
      </c>
      <c r="AC59" s="200">
        <f t="shared" si="0"/>
        <v>9</v>
      </c>
      <c r="AD59" s="199">
        <v>170</v>
      </c>
      <c r="AE59" s="200">
        <f t="shared" si="1"/>
        <v>9</v>
      </c>
      <c r="AF59" s="7"/>
      <c r="AG59" s="7"/>
      <c r="AH59" s="7"/>
      <c r="AI59" s="7"/>
      <c r="AJ59" s="7"/>
      <c r="AK59" s="7"/>
      <c r="AL59" s="59"/>
      <c r="AM59" s="59"/>
      <c r="AN59" s="58"/>
      <c r="AO59" s="54"/>
      <c r="AP59" s="58"/>
      <c r="AQ59" s="60"/>
      <c r="AR59" s="60"/>
      <c r="AS59" s="53"/>
      <c r="AT59" s="53"/>
      <c r="AU59" s="58"/>
      <c r="AV59" s="58"/>
      <c r="AW59" s="58"/>
      <c r="AX59" s="59"/>
      <c r="AY59" s="59"/>
      <c r="AZ59" s="58"/>
      <c r="BA59" s="54"/>
      <c r="BB59" s="58"/>
      <c r="BC59" s="60"/>
      <c r="BD59" s="60"/>
      <c r="BE59" s="53"/>
      <c r="BF59" s="53"/>
      <c r="BG59" s="58"/>
      <c r="BH59" s="58"/>
      <c r="BI59" s="58"/>
      <c r="BJ59" s="59"/>
      <c r="BK59" s="59"/>
      <c r="BL59" s="58"/>
      <c r="BM59" s="54"/>
      <c r="BN59" s="58"/>
      <c r="BO59" s="60"/>
      <c r="BP59" s="60"/>
      <c r="BQ59" s="53"/>
      <c r="BR59" s="53"/>
      <c r="BS59" s="58"/>
      <c r="BT59" s="58"/>
      <c r="BU59" s="27"/>
      <c r="BV59" s="31"/>
      <c r="BW59" s="31"/>
      <c r="BX59" s="27"/>
    </row>
    <row r="60" spans="1:76" ht="12.75" customHeight="1" x14ac:dyDescent="0.2">
      <c r="A60" s="13"/>
      <c r="B60" s="145" t="s">
        <v>57</v>
      </c>
      <c r="C60" s="44" t="s">
        <v>62</v>
      </c>
      <c r="D60" s="34" t="s">
        <v>71</v>
      </c>
      <c r="E60" s="35" t="s">
        <v>41</v>
      </c>
      <c r="F60" s="34" t="s">
        <v>30</v>
      </c>
      <c r="G60" s="36"/>
      <c r="H60" s="241" t="s">
        <v>69</v>
      </c>
      <c r="I60" s="146" t="s">
        <v>4</v>
      </c>
      <c r="J60" s="146" t="s">
        <v>30</v>
      </c>
      <c r="K60" s="236" t="s">
        <v>70</v>
      </c>
      <c r="L60" s="49"/>
      <c r="M60" s="145" t="s">
        <v>57</v>
      </c>
      <c r="N60" s="44" t="s">
        <v>62</v>
      </c>
      <c r="O60" s="34" t="s">
        <v>71</v>
      </c>
      <c r="P60" s="35" t="s">
        <v>41</v>
      </c>
      <c r="Q60" s="34" t="s">
        <v>30</v>
      </c>
      <c r="R60" s="36"/>
      <c r="S60" s="241" t="s">
        <v>69</v>
      </c>
      <c r="T60" s="146" t="s">
        <v>4</v>
      </c>
      <c r="U60" s="146" t="s">
        <v>30</v>
      </c>
      <c r="V60" s="236" t="s">
        <v>70</v>
      </c>
      <c r="W60" s="49"/>
      <c r="X60" s="67"/>
      <c r="Y60" s="198">
        <f t="shared" si="2"/>
        <v>9</v>
      </c>
      <c r="Z60" s="122" t="s">
        <v>5</v>
      </c>
      <c r="AA60" s="198">
        <v>10</v>
      </c>
      <c r="AB60" s="199">
        <v>180</v>
      </c>
      <c r="AC60" s="200">
        <f t="shared" si="0"/>
        <v>10</v>
      </c>
      <c r="AD60" s="199">
        <v>180</v>
      </c>
      <c r="AE60" s="200">
        <f t="shared" si="1"/>
        <v>10</v>
      </c>
      <c r="AF60" s="7"/>
      <c r="AG60" s="7"/>
      <c r="AH60" s="7"/>
      <c r="AI60" s="7"/>
      <c r="AJ60" s="7"/>
      <c r="AK60" s="7"/>
      <c r="AL60" s="59"/>
      <c r="AM60" s="59"/>
      <c r="AN60" s="58"/>
      <c r="AO60" s="54"/>
      <c r="AP60" s="58"/>
      <c r="AQ60" s="60"/>
      <c r="AR60" s="60"/>
      <c r="AS60" s="53"/>
      <c r="AT60" s="53"/>
      <c r="AU60" s="58"/>
      <c r="AV60" s="58"/>
      <c r="AW60" s="58"/>
      <c r="AX60" s="59"/>
      <c r="AY60" s="59"/>
      <c r="AZ60" s="58"/>
      <c r="BA60" s="54"/>
      <c r="BB60" s="58"/>
      <c r="BC60" s="60"/>
      <c r="BD60" s="60"/>
      <c r="BE60" s="53"/>
      <c r="BF60" s="53"/>
      <c r="BG60" s="58"/>
      <c r="BH60" s="58"/>
      <c r="BI60" s="58"/>
      <c r="BJ60" s="59"/>
      <c r="BK60" s="59"/>
      <c r="BL60" s="58"/>
      <c r="BM60" s="54"/>
      <c r="BN60" s="58"/>
      <c r="BO60" s="60"/>
      <c r="BP60" s="60"/>
      <c r="BQ60" s="53"/>
      <c r="BR60" s="53"/>
      <c r="BS60" s="58"/>
      <c r="BT60" s="58"/>
      <c r="BU60" s="27"/>
      <c r="BV60" s="31"/>
      <c r="BW60" s="31"/>
      <c r="BX60" s="27"/>
    </row>
    <row r="61" spans="1:76" ht="13.8" x14ac:dyDescent="0.2">
      <c r="A61" s="13"/>
      <c r="B61" s="176">
        <v>0</v>
      </c>
      <c r="C61" s="173" t="s">
        <v>9</v>
      </c>
      <c r="D61" s="38" t="s">
        <v>43</v>
      </c>
      <c r="E61" s="39" t="s">
        <v>10</v>
      </c>
      <c r="F61" s="40" t="s">
        <v>43</v>
      </c>
      <c r="G61" s="41" t="s">
        <v>13</v>
      </c>
      <c r="H61" s="242"/>
      <c r="I61" s="147" t="s">
        <v>32</v>
      </c>
      <c r="J61" s="147" t="s">
        <v>32</v>
      </c>
      <c r="K61" s="237"/>
      <c r="L61" s="49"/>
      <c r="M61" s="176">
        <v>0</v>
      </c>
      <c r="N61" s="173" t="s">
        <v>9</v>
      </c>
      <c r="O61" s="38" t="s">
        <v>43</v>
      </c>
      <c r="P61" s="39" t="s">
        <v>10</v>
      </c>
      <c r="Q61" s="40" t="s">
        <v>43</v>
      </c>
      <c r="R61" s="41" t="s">
        <v>13</v>
      </c>
      <c r="S61" s="242"/>
      <c r="T61" s="147" t="s">
        <v>32</v>
      </c>
      <c r="U61" s="147" t="s">
        <v>32</v>
      </c>
      <c r="V61" s="237"/>
      <c r="W61" s="49"/>
      <c r="X61" s="67"/>
      <c r="Y61" s="198">
        <f t="shared" si="2"/>
        <v>10</v>
      </c>
      <c r="Z61" s="122" t="s">
        <v>5</v>
      </c>
      <c r="AA61" s="198">
        <v>11</v>
      </c>
      <c r="AB61" s="199">
        <v>200</v>
      </c>
      <c r="AC61" s="200">
        <f t="shared" si="0"/>
        <v>11</v>
      </c>
      <c r="AD61" s="199">
        <v>200</v>
      </c>
      <c r="AE61" s="200">
        <f t="shared" si="1"/>
        <v>11</v>
      </c>
      <c r="AF61" s="7"/>
      <c r="AG61" s="7"/>
      <c r="AH61" s="7"/>
      <c r="AI61" s="7"/>
      <c r="AJ61" s="7"/>
      <c r="AK61" s="7"/>
      <c r="AL61" s="59"/>
      <c r="AM61" s="59"/>
      <c r="AN61" s="58"/>
      <c r="AO61" s="54"/>
      <c r="AP61" s="58"/>
      <c r="AQ61" s="60"/>
      <c r="AR61" s="60"/>
      <c r="AS61" s="53"/>
      <c r="AT61" s="53"/>
      <c r="AU61" s="58"/>
      <c r="AV61" s="58"/>
      <c r="AW61" s="58"/>
      <c r="AX61" s="59"/>
      <c r="AY61" s="59"/>
      <c r="AZ61" s="58"/>
      <c r="BA61" s="54"/>
      <c r="BB61" s="58"/>
      <c r="BC61" s="60"/>
      <c r="BD61" s="60"/>
      <c r="BE61" s="53"/>
      <c r="BF61" s="53"/>
      <c r="BG61" s="58"/>
      <c r="BH61" s="58"/>
      <c r="BI61" s="58"/>
      <c r="BJ61" s="59"/>
      <c r="BK61" s="59"/>
      <c r="BL61" s="58"/>
      <c r="BM61" s="54"/>
      <c r="BN61" s="58"/>
      <c r="BO61" s="60"/>
      <c r="BP61" s="60"/>
      <c r="BQ61" s="53"/>
      <c r="BR61" s="53"/>
      <c r="BS61" s="58"/>
      <c r="BT61" s="58"/>
      <c r="BU61" s="27"/>
      <c r="BV61" s="31"/>
      <c r="BW61" s="31"/>
      <c r="BX61" s="27"/>
    </row>
    <row r="62" spans="1:76" ht="13.8" x14ac:dyDescent="0.2">
      <c r="A62" s="13"/>
      <c r="B62" s="2"/>
      <c r="D62" s="2"/>
      <c r="E62" s="2"/>
      <c r="G62" s="2"/>
      <c r="H62" s="195"/>
      <c r="I62" s="11"/>
      <c r="J62" s="11"/>
      <c r="K62" s="33"/>
      <c r="L62" s="50"/>
      <c r="M62" s="2"/>
      <c r="O62" s="2"/>
      <c r="P62" s="2"/>
      <c r="R62" s="2"/>
      <c r="S62" s="195"/>
      <c r="T62" s="11"/>
      <c r="U62" s="11"/>
      <c r="V62" s="33"/>
      <c r="W62" s="50"/>
      <c r="X62" s="68"/>
      <c r="Y62" s="198">
        <f t="shared" si="2"/>
        <v>11</v>
      </c>
      <c r="Z62" s="122" t="s">
        <v>5</v>
      </c>
      <c r="AA62" s="198">
        <v>13</v>
      </c>
      <c r="AB62" s="199">
        <v>220</v>
      </c>
      <c r="AC62" s="200">
        <f t="shared" si="0"/>
        <v>13</v>
      </c>
      <c r="AD62" s="199">
        <v>220</v>
      </c>
      <c r="AE62" s="200">
        <f t="shared" si="1"/>
        <v>13</v>
      </c>
      <c r="AF62" s="7"/>
      <c r="AG62" s="7"/>
      <c r="AH62" s="7"/>
      <c r="AI62" s="7"/>
      <c r="AJ62" s="7"/>
      <c r="AK62" s="7"/>
      <c r="AL62" s="59"/>
      <c r="AM62" s="59"/>
      <c r="AN62" s="58"/>
      <c r="AO62" s="54"/>
      <c r="AP62" s="58"/>
      <c r="AQ62" s="60"/>
      <c r="AR62" s="60"/>
      <c r="AS62" s="53"/>
      <c r="AT62" s="53"/>
      <c r="AU62" s="58"/>
      <c r="AV62" s="58"/>
      <c r="AW62" s="58"/>
      <c r="AX62" s="59"/>
      <c r="AY62" s="59"/>
      <c r="AZ62" s="58"/>
      <c r="BA62" s="54"/>
      <c r="BB62" s="58"/>
      <c r="BC62" s="60"/>
      <c r="BD62" s="60"/>
      <c r="BE62" s="53"/>
      <c r="BF62" s="53"/>
      <c r="BG62" s="58"/>
      <c r="BH62" s="58"/>
      <c r="BI62" s="58"/>
      <c r="BJ62" s="59"/>
      <c r="BK62" s="59"/>
      <c r="BL62" s="58"/>
      <c r="BM62" s="54"/>
      <c r="BN62" s="58"/>
      <c r="BO62" s="60"/>
      <c r="BP62" s="60"/>
      <c r="BQ62" s="53"/>
      <c r="BR62" s="53"/>
      <c r="BS62" s="58"/>
      <c r="BT62" s="58"/>
      <c r="BU62" s="27"/>
      <c r="BV62" s="31"/>
      <c r="BW62" s="31"/>
      <c r="BX62" s="27"/>
    </row>
    <row r="63" spans="1:76" ht="13.8" x14ac:dyDescent="0.2">
      <c r="A63" s="13"/>
      <c r="B63" s="45" t="s">
        <v>58</v>
      </c>
      <c r="C63" s="16">
        <f>B61</f>
        <v>0</v>
      </c>
      <c r="D63" s="15">
        <f>VLOOKUP(C63,$Y$22:$AK$70,VLOOKUP(F55,$AO$19:$AS$21,4,FALSE),TRUE)</f>
        <v>15</v>
      </c>
      <c r="E63" s="144"/>
      <c r="F63" s="173"/>
      <c r="G63" s="173"/>
      <c r="H63" s="194" t="str">
        <f>IF(G63&gt;0,ROUNDDOWN(F63/G63,3),"-")</f>
        <v>-</v>
      </c>
      <c r="I63" s="14">
        <f>IF(E63&gt;0,F63/(E63*D63)%,0)</f>
        <v>0</v>
      </c>
      <c r="J63" s="14">
        <f>IF(G63&gt;0,(F63/G63)/VLOOKUP(C63,$Y$22:$AK$70,3,TRUE)%,0)</f>
        <v>0</v>
      </c>
      <c r="K63" s="175"/>
      <c r="L63" s="51"/>
      <c r="M63" s="45" t="s">
        <v>58</v>
      </c>
      <c r="N63" s="16">
        <f>M61</f>
        <v>0</v>
      </c>
      <c r="O63" s="15">
        <f>VLOOKUP(N63,$Y$22:$AK$70,VLOOKUP(Q55,$AO$19:$AS$21,4,FALSE),TRUE)</f>
        <v>15</v>
      </c>
      <c r="P63" s="144"/>
      <c r="Q63" s="173"/>
      <c r="R63" s="173"/>
      <c r="S63" s="194" t="str">
        <f>IF(R63&gt;0,ROUNDDOWN(Q63/R63,3),"-")</f>
        <v>-</v>
      </c>
      <c r="T63" s="14">
        <f>IF(P63&gt;0,Q63/(P63*O63)%,0)</f>
        <v>0</v>
      </c>
      <c r="U63" s="14">
        <f>IF(R63&gt;0,(Q63/R63)/VLOOKUP(N63,$Y$22:$AK$70,3,TRUE)%,0)</f>
        <v>0</v>
      </c>
      <c r="V63" s="175"/>
      <c r="W63" s="51"/>
      <c r="X63" s="69"/>
      <c r="Y63" s="198">
        <f t="shared" si="2"/>
        <v>13</v>
      </c>
      <c r="Z63" s="122" t="s">
        <v>5</v>
      </c>
      <c r="AA63" s="198">
        <v>15</v>
      </c>
      <c r="AB63" s="199">
        <v>250</v>
      </c>
      <c r="AC63" s="200">
        <f t="shared" si="0"/>
        <v>15</v>
      </c>
      <c r="AD63" s="199">
        <v>250</v>
      </c>
      <c r="AE63" s="200">
        <f t="shared" si="1"/>
        <v>15</v>
      </c>
      <c r="AF63" s="7"/>
      <c r="AG63" s="7"/>
      <c r="AH63" s="7"/>
      <c r="AI63" s="7"/>
      <c r="AJ63" s="7"/>
      <c r="AK63" s="7"/>
      <c r="AL63" s="59"/>
      <c r="AM63" s="59"/>
      <c r="AN63" s="58"/>
      <c r="AO63" s="54"/>
      <c r="AP63" s="58"/>
      <c r="AQ63" s="60"/>
      <c r="AR63" s="60"/>
      <c r="AS63" s="53"/>
      <c r="AT63" s="53"/>
      <c r="AU63" s="58"/>
      <c r="AV63" s="58"/>
      <c r="AW63" s="58"/>
      <c r="AX63" s="59"/>
      <c r="AY63" s="59"/>
      <c r="AZ63" s="58"/>
      <c r="BA63" s="54"/>
      <c r="BB63" s="58"/>
      <c r="BC63" s="60"/>
      <c r="BD63" s="60"/>
      <c r="BE63" s="53"/>
      <c r="BF63" s="53"/>
      <c r="BG63" s="58"/>
      <c r="BH63" s="58"/>
      <c r="BI63" s="58"/>
      <c r="BJ63" s="59"/>
      <c r="BK63" s="59"/>
      <c r="BL63" s="58"/>
      <c r="BM63" s="54"/>
      <c r="BN63" s="58"/>
      <c r="BO63" s="60"/>
      <c r="BP63" s="60"/>
      <c r="BQ63" s="53"/>
      <c r="BR63" s="53"/>
      <c r="BS63" s="58"/>
      <c r="BT63" s="58"/>
      <c r="BU63" s="27"/>
      <c r="BV63" s="31"/>
      <c r="BW63" s="31"/>
      <c r="BX63" s="27"/>
    </row>
    <row r="64" spans="1:76" ht="13.8" x14ac:dyDescent="0.2">
      <c r="A64" s="13"/>
      <c r="F64" s="1"/>
      <c r="H64" s="196"/>
      <c r="I64" s="1"/>
      <c r="J64" s="1"/>
      <c r="K64" s="17"/>
      <c r="L64" s="51"/>
      <c r="Q64" s="1"/>
      <c r="S64" s="196"/>
      <c r="T64" s="1"/>
      <c r="U64" s="1"/>
      <c r="V64" s="17"/>
      <c r="W64" s="51"/>
      <c r="X64" s="69"/>
      <c r="Y64" s="198">
        <f t="shared" si="2"/>
        <v>15</v>
      </c>
      <c r="Z64" s="122" t="s">
        <v>5</v>
      </c>
      <c r="AA64" s="198">
        <v>20</v>
      </c>
      <c r="AB64" s="199">
        <v>300</v>
      </c>
      <c r="AC64" s="200">
        <f t="shared" si="0"/>
        <v>20</v>
      </c>
      <c r="AD64" s="199">
        <v>300</v>
      </c>
      <c r="AE64" s="200">
        <f t="shared" si="1"/>
        <v>20</v>
      </c>
      <c r="AF64" s="7"/>
      <c r="AG64" s="7"/>
      <c r="AH64" s="7"/>
      <c r="AI64" s="7"/>
      <c r="AJ64" s="7"/>
      <c r="AK64" s="7"/>
      <c r="AL64" s="59"/>
      <c r="AM64" s="59"/>
      <c r="AN64" s="58"/>
      <c r="AO64" s="54"/>
      <c r="AP64" s="58"/>
      <c r="AQ64" s="60"/>
      <c r="AR64" s="60"/>
      <c r="AS64" s="53"/>
      <c r="AT64" s="53"/>
      <c r="AU64" s="58"/>
      <c r="AV64" s="58"/>
      <c r="AW64" s="58"/>
      <c r="AX64" s="59"/>
      <c r="AY64" s="59"/>
      <c r="AZ64" s="58"/>
      <c r="BA64" s="54"/>
      <c r="BB64" s="58"/>
      <c r="BC64" s="60"/>
      <c r="BD64" s="60"/>
      <c r="BE64" s="53"/>
      <c r="BF64" s="53"/>
      <c r="BG64" s="58"/>
      <c r="BH64" s="58"/>
      <c r="BI64" s="58"/>
      <c r="BJ64" s="59"/>
      <c r="BK64" s="59"/>
      <c r="BL64" s="58"/>
      <c r="BM64" s="54"/>
      <c r="BN64" s="58"/>
      <c r="BO64" s="60"/>
      <c r="BP64" s="60"/>
      <c r="BQ64" s="53"/>
      <c r="BR64" s="53"/>
      <c r="BS64" s="58"/>
      <c r="BT64" s="58"/>
      <c r="BU64" s="27"/>
      <c r="BV64" s="31"/>
      <c r="BW64" s="31"/>
      <c r="BX64" s="27"/>
    </row>
    <row r="65" spans="1:76" ht="13.8" x14ac:dyDescent="0.2">
      <c r="A65" s="13"/>
      <c r="B65" s="246" t="s">
        <v>54</v>
      </c>
      <c r="C65" s="247"/>
      <c r="D65" s="247"/>
      <c r="E65" s="247"/>
      <c r="F65" s="247"/>
      <c r="G65" s="248"/>
      <c r="H65" s="194">
        <f>IF(C61="JA",AVERAGE(B61,H63),MAX(B61,H63))</f>
        <v>0</v>
      </c>
      <c r="I65" s="11"/>
      <c r="J65" s="11"/>
      <c r="K65" s="33"/>
      <c r="L65" s="50"/>
      <c r="M65" s="246" t="s">
        <v>54</v>
      </c>
      <c r="N65" s="247"/>
      <c r="O65" s="247"/>
      <c r="P65" s="247"/>
      <c r="Q65" s="247"/>
      <c r="R65" s="248"/>
      <c r="S65" s="194">
        <f>IF(N61="JA",AVERAGE(M61,S63),MAX(M61,S63))</f>
        <v>0</v>
      </c>
      <c r="T65" s="11"/>
      <c r="U65" s="11"/>
      <c r="V65" s="33"/>
      <c r="W65" s="50"/>
      <c r="X65" s="68"/>
      <c r="Y65" s="198">
        <f t="shared" si="2"/>
        <v>20</v>
      </c>
      <c r="Z65" s="122" t="s">
        <v>5</v>
      </c>
      <c r="AA65" s="198">
        <v>25</v>
      </c>
      <c r="AB65" s="199">
        <v>350</v>
      </c>
      <c r="AC65" s="200">
        <f t="shared" si="0"/>
        <v>25</v>
      </c>
      <c r="AD65" s="199">
        <v>350</v>
      </c>
      <c r="AE65" s="200">
        <f t="shared" si="1"/>
        <v>25</v>
      </c>
      <c r="AF65" s="7"/>
      <c r="AG65" s="7"/>
      <c r="AH65" s="7"/>
      <c r="AI65" s="7"/>
      <c r="AJ65" s="7"/>
      <c r="AK65" s="7"/>
      <c r="AL65" s="59"/>
      <c r="AM65" s="59"/>
      <c r="AN65" s="58"/>
      <c r="AO65" s="54"/>
      <c r="AP65" s="58"/>
      <c r="AQ65" s="60"/>
      <c r="AR65" s="60"/>
      <c r="AS65" s="53"/>
      <c r="AT65" s="53"/>
      <c r="AU65" s="58"/>
      <c r="AV65" s="58"/>
      <c r="AW65" s="58"/>
      <c r="AX65" s="59"/>
      <c r="AY65" s="59"/>
      <c r="AZ65" s="58"/>
      <c r="BA65" s="54"/>
      <c r="BB65" s="58"/>
      <c r="BC65" s="60"/>
      <c r="BD65" s="60"/>
      <c r="BE65" s="53"/>
      <c r="BF65" s="53"/>
      <c r="BG65" s="58"/>
      <c r="BH65" s="58"/>
      <c r="BI65" s="58"/>
      <c r="BJ65" s="59"/>
      <c r="BK65" s="59"/>
      <c r="BL65" s="58"/>
      <c r="BM65" s="54"/>
      <c r="BN65" s="58"/>
      <c r="BO65" s="60"/>
      <c r="BP65" s="60"/>
      <c r="BQ65" s="53"/>
      <c r="BR65" s="53"/>
      <c r="BS65" s="58"/>
      <c r="BT65" s="58"/>
      <c r="BU65" s="27"/>
      <c r="BV65" s="31"/>
      <c r="BW65" s="31"/>
      <c r="BX65" s="27"/>
    </row>
    <row r="66" spans="1:76" ht="13.8" x14ac:dyDescent="0.2">
      <c r="A66" s="13"/>
      <c r="B66" s="2"/>
      <c r="D66" s="2"/>
      <c r="E66" s="2"/>
      <c r="G66" s="2"/>
      <c r="H66" s="195"/>
      <c r="I66" s="11"/>
      <c r="J66" s="11"/>
      <c r="K66" s="33"/>
      <c r="L66" s="50"/>
      <c r="M66" s="2"/>
      <c r="O66" s="2"/>
      <c r="P66" s="2"/>
      <c r="R66" s="2"/>
      <c r="S66" s="195"/>
      <c r="T66" s="11"/>
      <c r="U66" s="11"/>
      <c r="V66" s="33"/>
      <c r="W66" s="50"/>
      <c r="X66" s="68"/>
      <c r="Y66" s="64">
        <f t="shared" ref="Y66:Y70" si="3">AA65</f>
        <v>25</v>
      </c>
      <c r="Z66" s="62" t="s">
        <v>5</v>
      </c>
      <c r="AA66" s="64">
        <v>13</v>
      </c>
      <c r="AB66" s="63"/>
      <c r="AC66" s="63"/>
      <c r="AD66" s="197"/>
      <c r="AE66" s="197"/>
      <c r="AF66" s="7"/>
      <c r="AG66" s="7"/>
      <c r="AH66" s="7"/>
      <c r="AI66" s="7"/>
      <c r="AJ66" s="7"/>
      <c r="AK66" s="7"/>
      <c r="AL66" s="59"/>
      <c r="AM66" s="59"/>
      <c r="AN66" s="58"/>
      <c r="AO66" s="54"/>
      <c r="AP66" s="58"/>
      <c r="AQ66" s="60"/>
      <c r="AR66" s="60"/>
      <c r="AS66" s="53"/>
      <c r="AT66" s="53"/>
      <c r="AU66" s="58"/>
      <c r="AV66" s="58"/>
      <c r="AW66" s="58"/>
      <c r="AX66" s="59"/>
      <c r="AY66" s="59"/>
      <c r="AZ66" s="58"/>
      <c r="BA66" s="54"/>
      <c r="BB66" s="58"/>
      <c r="BC66" s="60"/>
      <c r="BD66" s="60"/>
      <c r="BE66" s="53"/>
      <c r="BF66" s="53"/>
      <c r="BG66" s="58"/>
      <c r="BH66" s="58"/>
      <c r="BI66" s="58"/>
      <c r="BJ66" s="59"/>
      <c r="BK66" s="59"/>
      <c r="BL66" s="58"/>
      <c r="BM66" s="54"/>
      <c r="BN66" s="58"/>
      <c r="BO66" s="60"/>
      <c r="BP66" s="60"/>
      <c r="BQ66" s="53"/>
      <c r="BR66" s="53"/>
      <c r="BS66" s="58"/>
      <c r="BT66" s="58"/>
      <c r="BU66" s="27"/>
      <c r="BV66" s="31"/>
      <c r="BW66" s="31"/>
      <c r="BX66" s="27"/>
    </row>
    <row r="67" spans="1:76" ht="13.8" x14ac:dyDescent="0.2">
      <c r="A67" s="13"/>
      <c r="B67" s="45" t="s">
        <v>59</v>
      </c>
      <c r="C67" s="16">
        <f>MAX(B61,H65)</f>
        <v>0</v>
      </c>
      <c r="D67" s="15">
        <f>VLOOKUP(C67,$Y$22:$AK$70,VLOOKUP(F55,$AO$19:$AS$21,4,FALSE),TRUE)</f>
        <v>15</v>
      </c>
      <c r="E67" s="144"/>
      <c r="F67" s="173"/>
      <c r="G67" s="173"/>
      <c r="H67" s="194" t="str">
        <f>IF(G67&gt;0,ROUNDDOWN(F67/G67,3),"-")</f>
        <v>-</v>
      </c>
      <c r="I67" s="14">
        <f>IF(E67&gt;0,F67/(E67*D67)%,0)</f>
        <v>0</v>
      </c>
      <c r="J67" s="14">
        <f>IF(G67&gt;0,(F67/G67)/VLOOKUP(C67,$Y$22:$AK$70,3,TRUE)%,0)</f>
        <v>0</v>
      </c>
      <c r="K67" s="175"/>
      <c r="L67" s="47"/>
      <c r="M67" s="45" t="s">
        <v>59</v>
      </c>
      <c r="N67" s="16">
        <f>MAX(M61,S65)</f>
        <v>0</v>
      </c>
      <c r="O67" s="15">
        <f>VLOOKUP(N67,$Y$22:$AK$70,VLOOKUP(Q55,$AO$19:$AS$21,4,FALSE),TRUE)</f>
        <v>15</v>
      </c>
      <c r="P67" s="144"/>
      <c r="Q67" s="173"/>
      <c r="R67" s="173"/>
      <c r="S67" s="194" t="str">
        <f>IF(R67&gt;0,ROUNDDOWN(Q67/R67,3),"-")</f>
        <v>-</v>
      </c>
      <c r="T67" s="14">
        <f>IF(P67&gt;0,Q67/(P67*O67)%,0)</f>
        <v>0</v>
      </c>
      <c r="U67" s="14">
        <f>IF(R67&gt;0,(Q67/R67)/VLOOKUP(N67,$Y$22:$AK$70,3,TRUE)%,0)</f>
        <v>0</v>
      </c>
      <c r="V67" s="175"/>
      <c r="W67" s="47"/>
      <c r="X67" s="71"/>
      <c r="Y67" s="64">
        <f t="shared" si="3"/>
        <v>13</v>
      </c>
      <c r="Z67" s="62" t="s">
        <v>5</v>
      </c>
      <c r="AA67" s="64">
        <v>15</v>
      </c>
      <c r="AB67" s="63"/>
      <c r="AC67" s="63"/>
      <c r="AD67" s="197"/>
      <c r="AE67" s="197"/>
      <c r="AF67" s="7"/>
      <c r="AG67" s="7"/>
      <c r="AH67" s="7"/>
      <c r="AI67" s="7"/>
      <c r="AJ67" s="7"/>
      <c r="AK67" s="7"/>
      <c r="AL67" s="59"/>
      <c r="AM67" s="59"/>
      <c r="AN67" s="58"/>
      <c r="AO67" s="54"/>
      <c r="AP67" s="58"/>
      <c r="AQ67" s="60"/>
      <c r="AR67" s="60"/>
      <c r="AS67" s="53"/>
      <c r="AT67" s="53"/>
      <c r="AU67" s="58"/>
      <c r="AV67" s="58"/>
      <c r="AW67" s="58"/>
      <c r="AX67" s="59"/>
      <c r="AY67" s="59"/>
      <c r="AZ67" s="58"/>
      <c r="BA67" s="54"/>
      <c r="BB67" s="58"/>
      <c r="BC67" s="60"/>
      <c r="BD67" s="60"/>
      <c r="BE67" s="53"/>
      <c r="BF67" s="53"/>
      <c r="BG67" s="58"/>
      <c r="BH67" s="58"/>
      <c r="BI67" s="58"/>
      <c r="BJ67" s="59"/>
      <c r="BK67" s="59"/>
      <c r="BL67" s="58"/>
      <c r="BM67" s="54"/>
      <c r="BN67" s="58"/>
      <c r="BO67" s="60"/>
      <c r="BP67" s="60"/>
      <c r="BQ67" s="53"/>
      <c r="BR67" s="53"/>
      <c r="BS67" s="58"/>
      <c r="BT67" s="58"/>
      <c r="BU67" s="27"/>
      <c r="BV67" s="31"/>
      <c r="BW67" s="31"/>
      <c r="BX67" s="27"/>
    </row>
    <row r="68" spans="1:76" ht="13.8" x14ac:dyDescent="0.2">
      <c r="A68" s="13"/>
      <c r="F68" s="1"/>
      <c r="H68" s="196"/>
      <c r="I68" s="1"/>
      <c r="J68" s="1"/>
      <c r="K68" s="17"/>
      <c r="L68" s="51"/>
      <c r="Q68" s="1"/>
      <c r="S68" s="196"/>
      <c r="T68" s="1"/>
      <c r="U68" s="1"/>
      <c r="V68" s="17"/>
      <c r="W68" s="51"/>
      <c r="X68" s="69"/>
      <c r="Y68" s="64">
        <f t="shared" si="3"/>
        <v>15</v>
      </c>
      <c r="Z68" s="61"/>
      <c r="AA68" s="64">
        <v>17</v>
      </c>
      <c r="AB68" s="63"/>
      <c r="AC68" s="63"/>
      <c r="AD68" s="197"/>
      <c r="AE68" s="197"/>
      <c r="AF68" s="7"/>
      <c r="AG68" s="7"/>
      <c r="AH68" s="7"/>
      <c r="AI68" s="7"/>
      <c r="AJ68" s="7"/>
      <c r="AK68" s="7"/>
      <c r="AL68" s="59"/>
      <c r="AM68" s="59"/>
      <c r="AN68" s="58"/>
      <c r="AO68" s="54"/>
      <c r="AP68" s="58"/>
      <c r="AQ68" s="60"/>
      <c r="AR68" s="60"/>
      <c r="AS68" s="53"/>
      <c r="AT68" s="53"/>
      <c r="AU68" s="58"/>
      <c r="AV68" s="58"/>
      <c r="AW68" s="58"/>
      <c r="AX68" s="59"/>
      <c r="AY68" s="59"/>
      <c r="AZ68" s="58"/>
      <c r="BA68" s="54"/>
      <c r="BB68" s="58"/>
      <c r="BC68" s="60"/>
      <c r="BD68" s="60"/>
      <c r="BE68" s="53"/>
      <c r="BF68" s="53"/>
      <c r="BG68" s="58"/>
      <c r="BH68" s="58"/>
      <c r="BI68" s="58"/>
      <c r="BJ68" s="59"/>
      <c r="BK68" s="59"/>
      <c r="BL68" s="58"/>
      <c r="BM68" s="54"/>
      <c r="BN68" s="58"/>
      <c r="BO68" s="60"/>
      <c r="BP68" s="60"/>
      <c r="BQ68" s="53"/>
      <c r="BR68" s="53"/>
      <c r="BS68" s="58"/>
      <c r="BT68" s="58"/>
      <c r="BU68" s="27"/>
      <c r="BV68" s="31"/>
      <c r="BW68" s="31"/>
      <c r="BX68" s="27"/>
    </row>
    <row r="69" spans="1:76" ht="13.8" x14ac:dyDescent="0.2">
      <c r="A69" s="13"/>
      <c r="B69" s="246" t="s">
        <v>55</v>
      </c>
      <c r="C69" s="247"/>
      <c r="D69" s="247"/>
      <c r="E69" s="247"/>
      <c r="F69" s="247"/>
      <c r="G69" s="248"/>
      <c r="H69" s="194">
        <f>IF(C61="JA",AVERAGE(B61,H63,H67),MAX(B61,H63,H67))</f>
        <v>0</v>
      </c>
      <c r="I69" s="11"/>
      <c r="J69" s="11"/>
      <c r="K69" s="33"/>
      <c r="L69" s="50"/>
      <c r="M69" s="246" t="s">
        <v>55</v>
      </c>
      <c r="N69" s="247"/>
      <c r="O69" s="247"/>
      <c r="P69" s="247"/>
      <c r="Q69" s="247"/>
      <c r="R69" s="248"/>
      <c r="S69" s="194">
        <f>IF(N61="JA",AVERAGE(M61,S63,S67),MAX(M61,S63,S67))</f>
        <v>0</v>
      </c>
      <c r="T69" s="11"/>
      <c r="U69" s="11"/>
      <c r="V69" s="33"/>
      <c r="W69" s="50"/>
      <c r="X69" s="68"/>
      <c r="Y69" s="64">
        <f t="shared" si="3"/>
        <v>17</v>
      </c>
      <c r="Z69" s="61"/>
      <c r="AA69" s="64">
        <v>20</v>
      </c>
      <c r="AB69" s="63"/>
      <c r="AC69" s="63"/>
      <c r="AD69" s="197"/>
      <c r="AE69" s="197"/>
      <c r="AF69" s="7"/>
      <c r="AG69" s="7"/>
      <c r="AH69" s="7"/>
      <c r="AI69" s="7"/>
      <c r="AJ69" s="7"/>
      <c r="AK69" s="7"/>
      <c r="AL69" s="59"/>
      <c r="AM69" s="59"/>
      <c r="AN69" s="58"/>
      <c r="AO69" s="54"/>
      <c r="AP69" s="58"/>
      <c r="AQ69" s="60"/>
      <c r="AR69" s="60"/>
      <c r="AS69" s="53"/>
      <c r="AT69" s="53"/>
      <c r="AU69" s="58"/>
      <c r="AV69" s="58"/>
      <c r="AW69" s="58"/>
      <c r="AX69" s="59"/>
      <c r="AY69" s="59"/>
      <c r="AZ69" s="58"/>
      <c r="BA69" s="54"/>
      <c r="BB69" s="58"/>
      <c r="BC69" s="60"/>
      <c r="BD69" s="60"/>
      <c r="BE69" s="53"/>
      <c r="BF69" s="53"/>
      <c r="BG69" s="58"/>
      <c r="BH69" s="58"/>
      <c r="BI69" s="58"/>
      <c r="BJ69" s="59"/>
      <c r="BK69" s="59"/>
      <c r="BL69" s="58"/>
      <c r="BM69" s="54"/>
      <c r="BN69" s="58"/>
      <c r="BO69" s="60"/>
      <c r="BP69" s="60"/>
      <c r="BQ69" s="53"/>
      <c r="BR69" s="53"/>
      <c r="BS69" s="58"/>
      <c r="BT69" s="58"/>
      <c r="BU69" s="27"/>
      <c r="BV69" s="31"/>
      <c r="BW69" s="31"/>
      <c r="BX69" s="27"/>
    </row>
    <row r="70" spans="1:76" ht="13.8" x14ac:dyDescent="0.2">
      <c r="A70" s="9"/>
      <c r="B70" s="2"/>
      <c r="D70" s="2"/>
      <c r="E70" s="2"/>
      <c r="G70" s="2"/>
      <c r="H70" s="195"/>
      <c r="I70" s="11"/>
      <c r="J70" s="11"/>
      <c r="K70" s="33"/>
      <c r="L70" s="50"/>
      <c r="M70" s="2"/>
      <c r="O70" s="2"/>
      <c r="P70" s="2"/>
      <c r="R70" s="2"/>
      <c r="S70" s="195"/>
      <c r="T70" s="11"/>
      <c r="U70" s="11"/>
      <c r="V70" s="33"/>
      <c r="W70" s="50"/>
      <c r="X70" s="68"/>
      <c r="Y70" s="64">
        <f t="shared" si="3"/>
        <v>20</v>
      </c>
      <c r="Z70" s="61"/>
      <c r="AA70" s="64">
        <v>25</v>
      </c>
      <c r="AB70" s="63"/>
      <c r="AC70" s="63"/>
      <c r="AD70" s="197"/>
      <c r="AE70" s="197"/>
      <c r="AF70" s="7"/>
      <c r="AG70" s="7"/>
      <c r="AH70" s="7"/>
      <c r="AI70" s="7"/>
      <c r="AJ70" s="7"/>
      <c r="AK70" s="7"/>
      <c r="AL70" s="53"/>
      <c r="AM70" s="53"/>
      <c r="AN70" s="53"/>
      <c r="AO70" s="53"/>
      <c r="AP70" s="53"/>
      <c r="AQ70" s="54"/>
      <c r="AR70" s="54"/>
      <c r="AS70" s="8"/>
      <c r="AT70" s="53"/>
      <c r="AU70" s="8"/>
      <c r="AV70" s="54"/>
      <c r="AW70" s="8"/>
      <c r="AX70" s="8"/>
      <c r="AY70" s="8"/>
      <c r="AZ70" s="8"/>
      <c r="BA70" s="8"/>
      <c r="BB70" s="8"/>
      <c r="BC70" s="8"/>
      <c r="BD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R70" s="8"/>
      <c r="BS70" s="8"/>
      <c r="BT70" s="8"/>
      <c r="BU70" s="9"/>
      <c r="BV70" s="9"/>
      <c r="BW70" s="9"/>
      <c r="BX70" s="9"/>
    </row>
    <row r="71" spans="1:76" x14ac:dyDescent="0.2">
      <c r="A71" s="9"/>
      <c r="B71" s="45" t="s">
        <v>60</v>
      </c>
      <c r="C71" s="16">
        <f>MAX(H69,H65,B61)</f>
        <v>0</v>
      </c>
      <c r="D71" s="15">
        <f>VLOOKUP(C71,$Y$22:$AK$70,VLOOKUP(F55,$AO$19:$AS$21,4,FALSE),TRUE)</f>
        <v>15</v>
      </c>
      <c r="E71" s="144"/>
      <c r="F71" s="173"/>
      <c r="G71" s="173"/>
      <c r="H71" s="194" t="str">
        <f>IF(G71&gt;0,ROUNDDOWN(F71/G71,3),"-")</f>
        <v>-</v>
      </c>
      <c r="I71" s="14">
        <f>IF(E71&gt;0,F71/(E71*D71)%,0)</f>
        <v>0</v>
      </c>
      <c r="J71" s="14">
        <f>IF(G71&gt;0,(F71/G71)/VLOOKUP(C71,$Y$22:$AK$70,3,TRUE)%,0)</f>
        <v>0</v>
      </c>
      <c r="K71" s="142"/>
      <c r="L71" s="47"/>
      <c r="M71" s="45" t="s">
        <v>60</v>
      </c>
      <c r="N71" s="16">
        <f>MAX(S69,S65,M61)</f>
        <v>0</v>
      </c>
      <c r="O71" s="15">
        <f>VLOOKUP(N71,$Y$22:$AK$70,VLOOKUP(Q55,$AO$19:$AS$21,4,FALSE),TRUE)</f>
        <v>15</v>
      </c>
      <c r="P71" s="144"/>
      <c r="Q71" s="173"/>
      <c r="R71" s="173"/>
      <c r="S71" s="194" t="str">
        <f>IF(R71&gt;0,ROUNDDOWN(Q71/R71,3),"-")</f>
        <v>-</v>
      </c>
      <c r="T71" s="14">
        <f>IF(P71&gt;0,Q71/(P71*O71)%,0)</f>
        <v>0</v>
      </c>
      <c r="U71" s="14">
        <f>IF(R71&gt;0,(Q71/R71)/VLOOKUP(N71,$Y$22:$AK$70,3,TRUE)%,0)</f>
        <v>0</v>
      </c>
      <c r="V71" s="142"/>
      <c r="W71" s="47"/>
      <c r="X71" s="71"/>
      <c r="Y71" s="53"/>
      <c r="Z71" s="53"/>
      <c r="AA71" s="53"/>
      <c r="AB71" s="53"/>
      <c r="AC71" s="53"/>
      <c r="AD71" s="53"/>
      <c r="AE71" s="53"/>
      <c r="AF71" s="7"/>
      <c r="AG71" s="7"/>
      <c r="AH71" s="7"/>
      <c r="AI71" s="7"/>
      <c r="AJ71" s="7"/>
      <c r="AK71" s="7"/>
      <c r="AL71" s="53"/>
      <c r="AM71" s="53"/>
      <c r="AN71" s="53"/>
      <c r="AO71" s="53"/>
      <c r="AP71" s="53"/>
      <c r="AQ71" s="54"/>
      <c r="AR71" s="54"/>
      <c r="AS71" s="8"/>
      <c r="AT71" s="53"/>
      <c r="AU71" s="8"/>
      <c r="AV71" s="54"/>
      <c r="AW71" s="8"/>
      <c r="AX71" s="8"/>
      <c r="AY71" s="8"/>
      <c r="AZ71" s="8"/>
      <c r="BA71" s="8"/>
      <c r="BB71" s="8"/>
      <c r="BC71" s="8"/>
      <c r="BD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R71" s="8"/>
      <c r="BS71" s="8"/>
      <c r="BT71" s="8"/>
      <c r="BU71" s="9"/>
      <c r="BV71" s="9"/>
      <c r="BW71" s="9"/>
      <c r="BX71" s="9"/>
    </row>
    <row r="72" spans="1:76" x14ac:dyDescent="0.2">
      <c r="A72" s="9"/>
      <c r="F72" s="1"/>
      <c r="H72" s="196"/>
      <c r="I72" s="1"/>
      <c r="J72" s="1"/>
      <c r="K72" s="17"/>
      <c r="L72" s="51"/>
      <c r="Q72" s="1"/>
      <c r="S72" s="196"/>
      <c r="T72" s="1"/>
      <c r="U72" s="1"/>
      <c r="V72" s="17"/>
      <c r="W72" s="51"/>
      <c r="X72" s="69"/>
      <c r="Y72" s="53"/>
      <c r="Z72" s="54"/>
      <c r="AA72" s="54"/>
      <c r="AB72" s="54"/>
      <c r="AC72" s="54"/>
      <c r="AD72" s="54"/>
      <c r="AE72" s="54"/>
      <c r="AF72" s="7"/>
      <c r="AG72" s="7"/>
      <c r="AH72" s="7"/>
      <c r="AI72" s="7"/>
      <c r="AJ72" s="7"/>
      <c r="AK72" s="7"/>
      <c r="AL72" s="53"/>
      <c r="AM72" s="53"/>
      <c r="AN72" s="53"/>
      <c r="AO72" s="53"/>
      <c r="AP72" s="53"/>
      <c r="AQ72" s="53"/>
      <c r="AR72" s="53"/>
      <c r="AS72" s="53"/>
      <c r="AT72" s="53"/>
      <c r="AU72" s="54"/>
      <c r="AV72" s="54"/>
      <c r="AW72" s="8"/>
      <c r="AX72" s="53"/>
      <c r="AY72" s="8"/>
      <c r="AZ72" s="54"/>
      <c r="BA72" s="8"/>
      <c r="BB72" s="8"/>
      <c r="BC72" s="8"/>
      <c r="BD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R72" s="8"/>
      <c r="BS72" s="8"/>
      <c r="BT72" s="8"/>
      <c r="BU72" s="9"/>
      <c r="BV72" s="9"/>
      <c r="BW72" s="9"/>
      <c r="BX72" s="9"/>
    </row>
    <row r="73" spans="1:76" x14ac:dyDescent="0.2">
      <c r="A73" s="9"/>
      <c r="B73" s="246" t="s">
        <v>56</v>
      </c>
      <c r="C73" s="247"/>
      <c r="D73" s="247"/>
      <c r="E73" s="247"/>
      <c r="F73" s="247"/>
      <c r="G73" s="248"/>
      <c r="H73" s="194">
        <f>IF(C61="JA",AVERAGE(B61,H63,H67,H71),MAX(B61,H63,H67,H71))</f>
        <v>0</v>
      </c>
      <c r="I73" s="11"/>
      <c r="J73" s="11"/>
      <c r="K73" s="33"/>
      <c r="L73" s="50"/>
      <c r="M73" s="246" t="s">
        <v>56</v>
      </c>
      <c r="N73" s="247"/>
      <c r="O73" s="247"/>
      <c r="P73" s="247"/>
      <c r="Q73" s="247"/>
      <c r="R73" s="248"/>
      <c r="S73" s="194">
        <f>IF(N61="JA",AVERAGE(M61,S63,S67,S71),MAX(M61,S63,S67,S71))</f>
        <v>0</v>
      </c>
      <c r="T73" s="11"/>
      <c r="U73" s="11"/>
      <c r="V73" s="33"/>
      <c r="W73" s="50"/>
      <c r="X73" s="68"/>
      <c r="Y73" s="53"/>
      <c r="Z73" s="54"/>
      <c r="AA73" s="54"/>
      <c r="AB73" s="54"/>
      <c r="AC73" s="54"/>
      <c r="AD73" s="54"/>
      <c r="AE73" s="54"/>
      <c r="AF73" s="7"/>
      <c r="AG73" s="7"/>
      <c r="AH73" s="7"/>
      <c r="AI73" s="7"/>
      <c r="AJ73" s="7"/>
      <c r="AK73" s="7"/>
      <c r="AL73" s="53"/>
      <c r="AM73" s="53"/>
      <c r="AN73" s="53"/>
      <c r="AO73" s="53"/>
      <c r="AP73" s="53"/>
      <c r="AQ73" s="53"/>
      <c r="AR73" s="53"/>
      <c r="AS73" s="53"/>
      <c r="AT73" s="53"/>
      <c r="AU73" s="54"/>
      <c r="AV73" s="54"/>
      <c r="AW73" s="8"/>
      <c r="AX73" s="53"/>
      <c r="AY73" s="8"/>
      <c r="AZ73" s="54"/>
      <c r="BA73" s="8"/>
      <c r="BB73" s="8"/>
      <c r="BC73" s="8"/>
      <c r="BD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R73" s="8"/>
      <c r="BS73" s="8"/>
      <c r="BT73" s="8"/>
      <c r="BU73" s="9"/>
      <c r="BV73" s="9"/>
      <c r="BW73" s="9"/>
      <c r="BX73" s="9"/>
    </row>
    <row r="74" spans="1:76" x14ac:dyDescent="0.2">
      <c r="A74" s="9"/>
      <c r="B74" s="2"/>
      <c r="D74" s="2"/>
      <c r="E74" s="2"/>
      <c r="G74" s="2"/>
      <c r="H74" s="195"/>
      <c r="I74" s="11"/>
      <c r="J74" s="11"/>
      <c r="K74" s="33"/>
      <c r="L74" s="50"/>
      <c r="M74" s="2"/>
      <c r="O74" s="2"/>
      <c r="P74" s="2"/>
      <c r="R74" s="2"/>
      <c r="S74" s="195"/>
      <c r="T74" s="11"/>
      <c r="U74" s="11"/>
      <c r="V74" s="33"/>
      <c r="W74" s="50"/>
      <c r="X74" s="68"/>
      <c r="Y74" s="53"/>
      <c r="Z74" s="54"/>
      <c r="AA74" s="54"/>
      <c r="AB74" s="54"/>
      <c r="AC74" s="54"/>
      <c r="AD74" s="54"/>
      <c r="AE74" s="54"/>
      <c r="AF74" s="7"/>
      <c r="AG74" s="7"/>
      <c r="AH74" s="7"/>
      <c r="AI74" s="7"/>
      <c r="AJ74" s="7"/>
      <c r="AK74" s="7"/>
      <c r="AL74" s="53"/>
      <c r="AM74" s="53"/>
      <c r="AN74" s="53"/>
      <c r="AO74" s="53"/>
      <c r="AP74" s="53"/>
      <c r="AQ74" s="53"/>
      <c r="AR74" s="53"/>
      <c r="AS74" s="53"/>
      <c r="AT74" s="53"/>
      <c r="AU74" s="54"/>
      <c r="AV74" s="54"/>
      <c r="AW74" s="8"/>
      <c r="AX74" s="53"/>
      <c r="AY74" s="8"/>
      <c r="AZ74" s="54"/>
      <c r="BA74" s="8"/>
      <c r="BB74" s="8"/>
      <c r="BC74" s="8"/>
      <c r="BD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R74" s="8"/>
      <c r="BS74" s="8"/>
      <c r="BT74" s="8"/>
      <c r="BU74" s="9"/>
      <c r="BV74" s="9"/>
      <c r="BW74" s="9"/>
      <c r="BX74" s="9"/>
    </row>
    <row r="75" spans="1:76" x14ac:dyDescent="0.2">
      <c r="A75" s="9"/>
      <c r="B75" s="45" t="s">
        <v>61</v>
      </c>
      <c r="C75" s="16">
        <f>MAX(H73,H69,H65,B61)</f>
        <v>0</v>
      </c>
      <c r="D75" s="15">
        <f>VLOOKUP(C75,$Y$22:$AK$70,VLOOKUP(F55,$AO$19:$AS$21,4,FALSE),TRUE)</f>
        <v>15</v>
      </c>
      <c r="E75" s="144"/>
      <c r="F75" s="173"/>
      <c r="G75" s="173"/>
      <c r="H75" s="194" t="str">
        <f>IF(G75&gt;0,ROUNDDOWN(F75/G75,3),"-")</f>
        <v>-</v>
      </c>
      <c r="I75" s="14">
        <f>IF(E75&gt;0,F75/(E75*D75)%,0)</f>
        <v>0</v>
      </c>
      <c r="J75" s="14">
        <f>IF(G75&gt;0,(F75/G75)/VLOOKUP(C75,$Y$22:$AK$70,3,TRUE)%,0)</f>
        <v>0</v>
      </c>
      <c r="K75" s="143"/>
      <c r="L75" s="47"/>
      <c r="M75" s="45" t="s">
        <v>61</v>
      </c>
      <c r="N75" s="16">
        <f>MAX(S73,S69,S65,M61)</f>
        <v>0</v>
      </c>
      <c r="O75" s="15">
        <f>VLOOKUP(N75,$Y$22:$AK$70,VLOOKUP(Q55,$AO$19:$AS$21,4,FALSE),TRUE)</f>
        <v>15</v>
      </c>
      <c r="P75" s="144"/>
      <c r="Q75" s="173"/>
      <c r="R75" s="173"/>
      <c r="S75" s="194" t="str">
        <f>IF(R75&gt;0,ROUNDDOWN(Q75/R75,3),"-")</f>
        <v>-</v>
      </c>
      <c r="T75" s="14">
        <f>IF(P75&gt;0,Q75/(P75*O75)%,0)</f>
        <v>0</v>
      </c>
      <c r="U75" s="14">
        <f>IF(R75&gt;0,(Q75/R75)/VLOOKUP(N75,$Y$22:$AK$70,3,TRUE)%,0)</f>
        <v>0</v>
      </c>
      <c r="V75" s="143"/>
      <c r="W75" s="47"/>
      <c r="X75" s="71"/>
      <c r="Y75" s="53"/>
      <c r="Z75" s="54"/>
      <c r="AA75" s="54"/>
      <c r="AB75" s="54"/>
      <c r="AC75" s="54"/>
      <c r="AD75" s="54"/>
      <c r="AE75" s="54"/>
      <c r="AF75" s="7"/>
      <c r="AG75" s="7"/>
      <c r="AH75" s="7"/>
      <c r="AI75" s="7"/>
      <c r="AJ75" s="7"/>
      <c r="AK75" s="7"/>
      <c r="AL75" s="53"/>
      <c r="AM75" s="53"/>
      <c r="AN75" s="53"/>
      <c r="AO75" s="53"/>
      <c r="AP75" s="53"/>
      <c r="AQ75" s="53"/>
      <c r="AR75" s="53"/>
      <c r="AS75" s="53"/>
      <c r="AT75" s="53"/>
      <c r="AU75" s="54"/>
      <c r="AV75" s="54"/>
      <c r="AW75" s="8"/>
      <c r="AX75" s="53"/>
      <c r="AY75" s="8"/>
      <c r="AZ75" s="54"/>
      <c r="BA75" s="8"/>
      <c r="BB75" s="8"/>
      <c r="BC75" s="8"/>
      <c r="BD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R75" s="8"/>
      <c r="BS75" s="8"/>
      <c r="BT75" s="8"/>
      <c r="BU75" s="9"/>
      <c r="BV75" s="9"/>
      <c r="BW75" s="9"/>
      <c r="BX75" s="9"/>
    </row>
    <row r="76" spans="1:76" x14ac:dyDescent="0.2">
      <c r="F76" s="1"/>
      <c r="H76" s="196"/>
      <c r="I76" s="1"/>
      <c r="J76" s="1"/>
      <c r="K76" s="17"/>
      <c r="L76" s="51"/>
      <c r="Q76" s="1"/>
      <c r="S76" s="196"/>
      <c r="T76" s="1"/>
      <c r="U76" s="1"/>
      <c r="V76" s="17"/>
      <c r="W76" s="51"/>
      <c r="X76" s="69"/>
      <c r="AF76" s="7"/>
      <c r="AG76" s="7"/>
      <c r="AH76" s="7"/>
      <c r="AI76" s="7"/>
      <c r="AJ76" s="7"/>
      <c r="AK76" s="7"/>
    </row>
    <row r="77" spans="1:76" x14ac:dyDescent="0.2">
      <c r="B77" s="249" t="s">
        <v>53</v>
      </c>
      <c r="C77" s="250"/>
      <c r="D77" s="250"/>
      <c r="E77" s="250"/>
      <c r="F77" s="250"/>
      <c r="G77" s="251"/>
      <c r="H77" s="194">
        <f>IF(C61="JA",AVERAGE(B61,H63,H67,H71,H75),MAX(B61,H63,H67,H71,H75))</f>
        <v>0</v>
      </c>
      <c r="I77" s="11"/>
      <c r="J77" s="11"/>
      <c r="K77" s="33"/>
      <c r="L77" s="50"/>
      <c r="M77" s="249" t="s">
        <v>53</v>
      </c>
      <c r="N77" s="250"/>
      <c r="O77" s="250"/>
      <c r="P77" s="250"/>
      <c r="Q77" s="250"/>
      <c r="R77" s="251"/>
      <c r="S77" s="194">
        <f>IF(N61="JA",AVERAGE(M61,S63,S67,S71,S75),MAX(M61,S63,S67,S71,S75))</f>
        <v>0</v>
      </c>
      <c r="T77" s="11"/>
      <c r="U77" s="11"/>
      <c r="V77" s="33"/>
      <c r="W77" s="50"/>
      <c r="X77" s="68"/>
    </row>
    <row r="78" spans="1:76" x14ac:dyDescent="0.2">
      <c r="B78" s="243" t="s">
        <v>63</v>
      </c>
      <c r="C78" s="244"/>
      <c r="D78" s="244"/>
      <c r="E78" s="244"/>
      <c r="F78" s="244"/>
      <c r="G78" s="245"/>
      <c r="H78" s="32">
        <f>IF(ISNUMBER(H77),ROUNDDOWN(H77,2),"-")</f>
        <v>0</v>
      </c>
      <c r="K78" s="17"/>
      <c r="L78" s="51"/>
      <c r="M78" s="243" t="s">
        <v>63</v>
      </c>
      <c r="N78" s="244"/>
      <c r="O78" s="244"/>
      <c r="P78" s="244"/>
      <c r="Q78" s="244"/>
      <c r="R78" s="245"/>
      <c r="S78" s="32">
        <f>IF(ISNUMBER(S77),ROUNDDOWN(S77,2),"-")</f>
        <v>0</v>
      </c>
      <c r="V78" s="17"/>
      <c r="W78" s="51"/>
      <c r="X78" s="69"/>
    </row>
    <row r="79" spans="1:76" x14ac:dyDescent="0.2">
      <c r="B79" s="9"/>
      <c r="C79" s="9"/>
      <c r="D79" s="9"/>
      <c r="E79" s="9"/>
      <c r="F79" s="12"/>
      <c r="G79" s="9"/>
      <c r="H79" s="12"/>
      <c r="I79" s="12"/>
      <c r="J79" s="12"/>
      <c r="K79" s="12"/>
      <c r="L79" s="12"/>
      <c r="M79" s="9"/>
      <c r="N79" s="9"/>
      <c r="O79" s="9"/>
      <c r="P79" s="9"/>
      <c r="Q79" s="12"/>
      <c r="R79" s="9"/>
      <c r="S79" s="12"/>
      <c r="T79" s="12"/>
      <c r="U79" s="12"/>
      <c r="V79" s="12"/>
    </row>
    <row r="80" spans="1:76" x14ac:dyDescent="0.2">
      <c r="B80" s="9"/>
      <c r="C80" s="9"/>
      <c r="D80" s="9"/>
      <c r="E80" s="9"/>
      <c r="F80" s="12"/>
      <c r="G80" s="9"/>
      <c r="H80" s="12"/>
      <c r="I80" s="12"/>
      <c r="J80" s="12"/>
      <c r="K80" s="12"/>
      <c r="L80" s="12"/>
      <c r="M80" s="9"/>
      <c r="N80" s="9"/>
      <c r="O80" s="9"/>
      <c r="P80" s="9"/>
      <c r="Q80" s="12"/>
      <c r="R80" s="9"/>
      <c r="S80" s="12"/>
      <c r="T80" s="12"/>
      <c r="U80" s="12"/>
      <c r="V80" s="12"/>
    </row>
    <row r="81" spans="2:24" x14ac:dyDescent="0.2">
      <c r="B81" s="46" t="s">
        <v>67</v>
      </c>
      <c r="C81" s="239" t="s">
        <v>68</v>
      </c>
      <c r="D81" s="240"/>
      <c r="E81" s="240"/>
      <c r="F81" s="238" t="s">
        <v>48</v>
      </c>
      <c r="G81" s="238"/>
      <c r="H81" s="238"/>
      <c r="I81" s="238"/>
      <c r="J81" s="238"/>
      <c r="K81" s="238"/>
      <c r="L81" s="48"/>
      <c r="M81" s="46" t="s">
        <v>67</v>
      </c>
      <c r="N81" s="239" t="s">
        <v>68</v>
      </c>
      <c r="O81" s="240"/>
      <c r="P81" s="240"/>
      <c r="Q81" s="238" t="s">
        <v>48</v>
      </c>
      <c r="R81" s="238"/>
      <c r="S81" s="238"/>
      <c r="T81" s="238"/>
      <c r="U81" s="238"/>
      <c r="V81" s="238"/>
      <c r="W81" s="48"/>
      <c r="X81" s="65"/>
    </row>
    <row r="82" spans="2:24" x14ac:dyDescent="0.2">
      <c r="B82" s="145" t="s">
        <v>64</v>
      </c>
      <c r="C82" s="238"/>
      <c r="D82" s="238"/>
      <c r="E82" s="238"/>
      <c r="F82" s="238"/>
      <c r="G82" s="238"/>
      <c r="H82" s="238"/>
      <c r="I82" s="174" t="s">
        <v>66</v>
      </c>
      <c r="J82" s="238"/>
      <c r="K82" s="238"/>
      <c r="L82" s="12"/>
      <c r="M82" s="145" t="s">
        <v>64</v>
      </c>
      <c r="N82" s="238"/>
      <c r="O82" s="238"/>
      <c r="P82" s="238"/>
      <c r="Q82" s="238"/>
      <c r="R82" s="238"/>
      <c r="S82" s="238"/>
      <c r="T82" s="174" t="s">
        <v>66</v>
      </c>
      <c r="U82" s="238"/>
      <c r="V82" s="238"/>
      <c r="W82" s="12"/>
      <c r="X82" s="53"/>
    </row>
    <row r="83" spans="2:24" x14ac:dyDescent="0.2">
      <c r="B83" s="145" t="s">
        <v>20</v>
      </c>
      <c r="C83" s="238"/>
      <c r="D83" s="238"/>
      <c r="E83" s="238"/>
      <c r="F83" s="238"/>
      <c r="G83" s="238"/>
      <c r="H83" s="238"/>
      <c r="I83" s="238"/>
      <c r="J83" s="238"/>
      <c r="K83" s="238"/>
      <c r="L83" s="12"/>
      <c r="M83" s="145" t="s">
        <v>20</v>
      </c>
      <c r="N83" s="238"/>
      <c r="O83" s="238"/>
      <c r="P83" s="238"/>
      <c r="Q83" s="238"/>
      <c r="R83" s="238"/>
      <c r="S83" s="238"/>
      <c r="T83" s="238"/>
      <c r="U83" s="238"/>
      <c r="V83" s="238"/>
      <c r="W83" s="12"/>
      <c r="X83" s="53"/>
    </row>
    <row r="84" spans="2:24" x14ac:dyDescent="0.2">
      <c r="B84" s="145" t="s">
        <v>52</v>
      </c>
      <c r="C84" s="238"/>
      <c r="D84" s="238"/>
      <c r="E84" s="238"/>
      <c r="F84" s="238"/>
      <c r="G84" s="238"/>
      <c r="H84" s="238"/>
      <c r="I84" s="238"/>
      <c r="J84" s="238"/>
      <c r="K84" s="238"/>
      <c r="L84" s="12"/>
      <c r="M84" s="145" t="s">
        <v>52</v>
      </c>
      <c r="N84" s="238"/>
      <c r="O84" s="238"/>
      <c r="P84" s="238"/>
      <c r="Q84" s="238"/>
      <c r="R84" s="238"/>
      <c r="S84" s="238"/>
      <c r="T84" s="238"/>
      <c r="U84" s="238"/>
      <c r="V84" s="238"/>
      <c r="W84" s="12"/>
      <c r="X84" s="53"/>
    </row>
    <row r="85" spans="2:24" x14ac:dyDescent="0.2">
      <c r="B85" s="145" t="s">
        <v>65</v>
      </c>
      <c r="C85" s="238"/>
      <c r="D85" s="238"/>
      <c r="E85" s="238"/>
      <c r="F85" s="238"/>
      <c r="G85" s="238"/>
      <c r="H85" s="238"/>
      <c r="I85" s="238"/>
      <c r="J85" s="238"/>
      <c r="K85" s="238"/>
      <c r="L85" s="12"/>
      <c r="M85" s="145" t="s">
        <v>65</v>
      </c>
      <c r="N85" s="238"/>
      <c r="O85" s="238"/>
      <c r="P85" s="238"/>
      <c r="Q85" s="238"/>
      <c r="R85" s="238"/>
      <c r="S85" s="238"/>
      <c r="T85" s="238"/>
      <c r="U85" s="238"/>
      <c r="V85" s="238"/>
      <c r="W85" s="12"/>
      <c r="X85" s="53"/>
    </row>
    <row r="86" spans="2:24" ht="12.75" customHeight="1" x14ac:dyDescent="0.2">
      <c r="B86" s="145" t="s">
        <v>57</v>
      </c>
      <c r="C86" s="44" t="s">
        <v>62</v>
      </c>
      <c r="D86" s="34" t="s">
        <v>71</v>
      </c>
      <c r="E86" s="35" t="s">
        <v>41</v>
      </c>
      <c r="F86" s="34" t="s">
        <v>30</v>
      </c>
      <c r="G86" s="36"/>
      <c r="H86" s="241" t="s">
        <v>69</v>
      </c>
      <c r="I86" s="146" t="s">
        <v>4</v>
      </c>
      <c r="J86" s="146" t="s">
        <v>30</v>
      </c>
      <c r="K86" s="236" t="s">
        <v>70</v>
      </c>
      <c r="L86" s="49"/>
      <c r="M86" s="145" t="s">
        <v>57</v>
      </c>
      <c r="N86" s="44" t="s">
        <v>62</v>
      </c>
      <c r="O86" s="34" t="s">
        <v>71</v>
      </c>
      <c r="P86" s="35" t="s">
        <v>41</v>
      </c>
      <c r="Q86" s="34" t="s">
        <v>30</v>
      </c>
      <c r="R86" s="36"/>
      <c r="S86" s="241" t="s">
        <v>69</v>
      </c>
      <c r="T86" s="146" t="s">
        <v>4</v>
      </c>
      <c r="U86" s="146" t="s">
        <v>30</v>
      </c>
      <c r="V86" s="236" t="s">
        <v>70</v>
      </c>
      <c r="W86" s="49"/>
      <c r="X86" s="67"/>
    </row>
    <row r="87" spans="2:24" x14ac:dyDescent="0.2">
      <c r="B87" s="176">
        <v>0</v>
      </c>
      <c r="C87" s="173" t="s">
        <v>8</v>
      </c>
      <c r="D87" s="38" t="s">
        <v>43</v>
      </c>
      <c r="E87" s="39" t="s">
        <v>10</v>
      </c>
      <c r="F87" s="40" t="s">
        <v>43</v>
      </c>
      <c r="G87" s="41" t="s">
        <v>13</v>
      </c>
      <c r="H87" s="242"/>
      <c r="I87" s="147" t="s">
        <v>32</v>
      </c>
      <c r="J87" s="147" t="s">
        <v>32</v>
      </c>
      <c r="K87" s="237"/>
      <c r="L87" s="49"/>
      <c r="M87" s="176">
        <v>0</v>
      </c>
      <c r="N87" s="173" t="s">
        <v>8</v>
      </c>
      <c r="O87" s="38" t="s">
        <v>43</v>
      </c>
      <c r="P87" s="39" t="s">
        <v>10</v>
      </c>
      <c r="Q87" s="40" t="s">
        <v>43</v>
      </c>
      <c r="R87" s="41" t="s">
        <v>13</v>
      </c>
      <c r="S87" s="242"/>
      <c r="T87" s="147" t="s">
        <v>32</v>
      </c>
      <c r="U87" s="147" t="s">
        <v>32</v>
      </c>
      <c r="V87" s="237"/>
      <c r="W87" s="49"/>
      <c r="X87" s="67"/>
    </row>
    <row r="88" spans="2:24" x14ac:dyDescent="0.2">
      <c r="B88" s="2"/>
      <c r="D88" s="2"/>
      <c r="E88" s="2"/>
      <c r="G88" s="2"/>
      <c r="H88" s="195"/>
      <c r="I88" s="11"/>
      <c r="J88" s="11"/>
      <c r="K88" s="33"/>
      <c r="L88" s="50"/>
      <c r="M88" s="2"/>
      <c r="O88" s="2"/>
      <c r="P88" s="2"/>
      <c r="R88" s="2"/>
      <c r="S88" s="195"/>
      <c r="T88" s="11"/>
      <c r="U88" s="11"/>
      <c r="V88" s="33"/>
      <c r="W88" s="50"/>
      <c r="X88" s="68"/>
    </row>
    <row r="89" spans="2:24" x14ac:dyDescent="0.2">
      <c r="B89" s="45" t="s">
        <v>58</v>
      </c>
      <c r="C89" s="16">
        <f>B87</f>
        <v>0</v>
      </c>
      <c r="D89" s="15">
        <f>VLOOKUP(C89,$Y$22:$AK$70,VLOOKUP(F81,$AO$19:$AS$21,4,FALSE),TRUE)</f>
        <v>15</v>
      </c>
      <c r="E89" s="144"/>
      <c r="F89" s="173"/>
      <c r="G89" s="173"/>
      <c r="H89" s="194" t="str">
        <f>IF(G89&gt;0,ROUNDDOWN(F89/G89,3),"-")</f>
        <v>-</v>
      </c>
      <c r="I89" s="14">
        <f>IF(E89&gt;0,F89/(E89*D89)%,0)</f>
        <v>0</v>
      </c>
      <c r="J89" s="14">
        <f>IF(G89&gt;0,(F89/G89)/VLOOKUP(C89,$Y$22:$AK$70,3,TRUE)%,0)</f>
        <v>0</v>
      </c>
      <c r="K89" s="175"/>
      <c r="L89" s="51"/>
      <c r="M89" s="45" t="s">
        <v>58</v>
      </c>
      <c r="N89" s="16">
        <f>M87</f>
        <v>0</v>
      </c>
      <c r="O89" s="15">
        <f>VLOOKUP(N89,$Y$22:$AK$70,VLOOKUP(Q81,$AO$19:$AS$21,4,FALSE),TRUE)</f>
        <v>15</v>
      </c>
      <c r="P89" s="144"/>
      <c r="Q89" s="173"/>
      <c r="R89" s="173"/>
      <c r="S89" s="194" t="str">
        <f>IF(R89&gt;0,ROUNDDOWN(Q89/R89,3),"-")</f>
        <v>-</v>
      </c>
      <c r="T89" s="14">
        <f>IF(P89&gt;0,Q89/(P89*O89)%,0)</f>
        <v>0</v>
      </c>
      <c r="U89" s="14">
        <f>IF(R89&gt;0,(Q89/R89)/VLOOKUP(N89,$Y$22:$AK$70,3,TRUE)%,0)</f>
        <v>0</v>
      </c>
      <c r="V89" s="175"/>
      <c r="W89" s="51"/>
      <c r="X89" s="69"/>
    </row>
    <row r="90" spans="2:24" x14ac:dyDescent="0.2">
      <c r="F90" s="1"/>
      <c r="H90" s="196"/>
      <c r="I90" s="1"/>
      <c r="J90" s="1"/>
      <c r="K90" s="17"/>
      <c r="L90" s="51"/>
      <c r="Q90" s="1"/>
      <c r="S90" s="196"/>
      <c r="T90" s="1"/>
      <c r="U90" s="1"/>
      <c r="V90" s="17"/>
      <c r="W90" s="51"/>
      <c r="X90" s="69"/>
    </row>
    <row r="91" spans="2:24" x14ac:dyDescent="0.2">
      <c r="B91" s="246" t="s">
        <v>54</v>
      </c>
      <c r="C91" s="247"/>
      <c r="D91" s="247"/>
      <c r="E91" s="247"/>
      <c r="F91" s="247"/>
      <c r="G91" s="248"/>
      <c r="H91" s="194">
        <f>IF(C87="JA",AVERAGE(B87,H89),MAX(B87,H89))</f>
        <v>0</v>
      </c>
      <c r="I91" s="11"/>
      <c r="J91" s="11"/>
      <c r="K91" s="33"/>
      <c r="L91" s="50"/>
      <c r="M91" s="246" t="s">
        <v>54</v>
      </c>
      <c r="N91" s="247"/>
      <c r="O91" s="247"/>
      <c r="P91" s="247"/>
      <c r="Q91" s="247"/>
      <c r="R91" s="248"/>
      <c r="S91" s="194">
        <f>IF(N87="JA",AVERAGE(M87,S89),MAX(M87,S89))</f>
        <v>0</v>
      </c>
      <c r="T91" s="11"/>
      <c r="U91" s="11"/>
      <c r="V91" s="33"/>
      <c r="W91" s="50"/>
      <c r="X91" s="68"/>
    </row>
    <row r="92" spans="2:24" x14ac:dyDescent="0.2">
      <c r="B92" s="2"/>
      <c r="D92" s="2"/>
      <c r="E92" s="2"/>
      <c r="G92" s="2"/>
      <c r="H92" s="195"/>
      <c r="I92" s="11"/>
      <c r="J92" s="11"/>
      <c r="K92" s="33"/>
      <c r="L92" s="50"/>
      <c r="M92" s="2"/>
      <c r="O92" s="2"/>
      <c r="P92" s="2"/>
      <c r="R92" s="2"/>
      <c r="S92" s="195"/>
      <c r="T92" s="11"/>
      <c r="U92" s="11"/>
      <c r="V92" s="33"/>
      <c r="W92" s="50"/>
      <c r="X92" s="68"/>
    </row>
    <row r="93" spans="2:24" x14ac:dyDescent="0.2">
      <c r="B93" s="45" t="s">
        <v>59</v>
      </c>
      <c r="C93" s="16">
        <f>MAX(B87,H91)</f>
        <v>0</v>
      </c>
      <c r="D93" s="15">
        <f>VLOOKUP(C93,$Y$22:$AK$70,VLOOKUP(F81,$AO$19:$AS$21,4,FALSE),TRUE)</f>
        <v>15</v>
      </c>
      <c r="E93" s="144"/>
      <c r="F93" s="173"/>
      <c r="G93" s="173"/>
      <c r="H93" s="194" t="str">
        <f>IF(G93&gt;0,ROUNDDOWN(F93/G93,3),"-")</f>
        <v>-</v>
      </c>
      <c r="I93" s="14">
        <f>IF(E93&gt;0,F93/(E93*D93)%,0)</f>
        <v>0</v>
      </c>
      <c r="J93" s="14">
        <f>IF(G93&gt;0,(F93/G93)/VLOOKUP(C93,$Y$22:$AK$70,3,TRUE)%,0)</f>
        <v>0</v>
      </c>
      <c r="K93" s="175"/>
      <c r="L93" s="47"/>
      <c r="M93" s="45" t="s">
        <v>59</v>
      </c>
      <c r="N93" s="16">
        <f>MAX(M87,S91)</f>
        <v>0</v>
      </c>
      <c r="O93" s="15">
        <f>VLOOKUP(N93,$Y$22:$AK$70,VLOOKUP(Q81,$AO$19:$AS$21,4,FALSE),TRUE)</f>
        <v>15</v>
      </c>
      <c r="P93" s="144"/>
      <c r="Q93" s="173"/>
      <c r="R93" s="173"/>
      <c r="S93" s="194" t="str">
        <f>IF(R93&gt;0,ROUNDDOWN(Q93/R93,3),"-")</f>
        <v>-</v>
      </c>
      <c r="T93" s="14">
        <f>IF(P93&gt;0,Q93/(P93*O93)%,0)</f>
        <v>0</v>
      </c>
      <c r="U93" s="14">
        <f>IF(R93&gt;0,(Q93/R93)/VLOOKUP(N93,$Y$22:$AK$70,3,TRUE)%,0)</f>
        <v>0</v>
      </c>
      <c r="V93" s="175"/>
      <c r="W93" s="47"/>
      <c r="X93" s="71"/>
    </row>
    <row r="94" spans="2:24" x14ac:dyDescent="0.2">
      <c r="F94" s="1"/>
      <c r="H94" s="196"/>
      <c r="I94" s="1"/>
      <c r="J94" s="1"/>
      <c r="K94" s="17"/>
      <c r="L94" s="51"/>
      <c r="Q94" s="1"/>
      <c r="S94" s="196"/>
      <c r="T94" s="1"/>
      <c r="U94" s="1"/>
      <c r="V94" s="17"/>
      <c r="W94" s="51"/>
      <c r="X94" s="69"/>
    </row>
    <row r="95" spans="2:24" x14ac:dyDescent="0.2">
      <c r="B95" s="246" t="s">
        <v>55</v>
      </c>
      <c r="C95" s="247"/>
      <c r="D95" s="247"/>
      <c r="E95" s="247"/>
      <c r="F95" s="247"/>
      <c r="G95" s="248"/>
      <c r="H95" s="194">
        <f>IF(C87="JA",AVERAGE(B87,H89,H93),MAX(B87,H89,H93))</f>
        <v>0</v>
      </c>
      <c r="I95" s="11"/>
      <c r="J95" s="11"/>
      <c r="K95" s="33"/>
      <c r="L95" s="50"/>
      <c r="M95" s="246" t="s">
        <v>55</v>
      </c>
      <c r="N95" s="247"/>
      <c r="O95" s="247"/>
      <c r="P95" s="247"/>
      <c r="Q95" s="247"/>
      <c r="R95" s="248"/>
      <c r="S95" s="194">
        <f>IF(N87="JA",AVERAGE(M87,S89,S93),MAX(M87,S89,S93))</f>
        <v>0</v>
      </c>
      <c r="T95" s="11"/>
      <c r="U95" s="11"/>
      <c r="V95" s="33"/>
      <c r="W95" s="50"/>
      <c r="X95" s="68"/>
    </row>
    <row r="96" spans="2:24" x14ac:dyDescent="0.2">
      <c r="B96" s="2"/>
      <c r="D96" s="2"/>
      <c r="E96" s="2"/>
      <c r="G96" s="2"/>
      <c r="H96" s="195"/>
      <c r="I96" s="11"/>
      <c r="J96" s="11"/>
      <c r="K96" s="33"/>
      <c r="L96" s="50"/>
      <c r="M96" s="2"/>
      <c r="O96" s="2"/>
      <c r="P96" s="2"/>
      <c r="R96" s="2"/>
      <c r="S96" s="195"/>
      <c r="T96" s="11"/>
      <c r="U96" s="11"/>
      <c r="V96" s="33"/>
      <c r="W96" s="50"/>
      <c r="X96" s="68"/>
    </row>
    <row r="97" spans="2:24" x14ac:dyDescent="0.2">
      <c r="B97" s="45" t="s">
        <v>60</v>
      </c>
      <c r="C97" s="16">
        <f>MAX(H95,H91,B87)</f>
        <v>0</v>
      </c>
      <c r="D97" s="15">
        <f>VLOOKUP(C97,$Y$22:$AK$70,VLOOKUP(F81,$AO$19:$AS$21,4,FALSE),TRUE)</f>
        <v>15</v>
      </c>
      <c r="E97" s="144"/>
      <c r="F97" s="173"/>
      <c r="G97" s="173"/>
      <c r="H97" s="194" t="str">
        <f>IF(G97&gt;0,ROUNDDOWN(F97/G97,3),"-")</f>
        <v>-</v>
      </c>
      <c r="I97" s="14">
        <f>IF(E97&gt;0,F97/(E97*D97)%,0)</f>
        <v>0</v>
      </c>
      <c r="J97" s="14">
        <f>IF(G97&gt;0,(F97/G97)/VLOOKUP(C97,$Y$22:$AK$70,3,TRUE)%,0)</f>
        <v>0</v>
      </c>
      <c r="K97" s="142"/>
      <c r="L97" s="47"/>
      <c r="M97" s="45" t="s">
        <v>60</v>
      </c>
      <c r="N97" s="16">
        <f>MAX(S95,S91,M87)</f>
        <v>0</v>
      </c>
      <c r="O97" s="15">
        <f>VLOOKUP(N97,$Y$22:$AK$70,VLOOKUP(Q81,$AO$19:$AS$21,4,FALSE),TRUE)</f>
        <v>15</v>
      </c>
      <c r="P97" s="144"/>
      <c r="Q97" s="173"/>
      <c r="R97" s="173"/>
      <c r="S97" s="194" t="str">
        <f>IF(R97&gt;0,ROUNDDOWN(Q97/R97,3),"-")</f>
        <v>-</v>
      </c>
      <c r="T97" s="14">
        <f>IF(P97&gt;0,Q97/(P97*O97)%,0)</f>
        <v>0</v>
      </c>
      <c r="U97" s="14">
        <f>IF(R97&gt;0,(Q97/R97)/VLOOKUP(N97,$Y$22:$AK$70,3,TRUE)%,0)</f>
        <v>0</v>
      </c>
      <c r="V97" s="142"/>
      <c r="W97" s="47"/>
      <c r="X97" s="71"/>
    </row>
    <row r="98" spans="2:24" x14ac:dyDescent="0.2">
      <c r="F98" s="1"/>
      <c r="H98" s="196"/>
      <c r="I98" s="1"/>
      <c r="J98" s="1"/>
      <c r="K98" s="17"/>
      <c r="L98" s="51"/>
      <c r="Q98" s="1"/>
      <c r="S98" s="196"/>
      <c r="T98" s="1"/>
      <c r="U98" s="1"/>
      <c r="V98" s="17"/>
      <c r="W98" s="51"/>
      <c r="X98" s="69"/>
    </row>
    <row r="99" spans="2:24" x14ac:dyDescent="0.2">
      <c r="B99" s="246" t="s">
        <v>56</v>
      </c>
      <c r="C99" s="247"/>
      <c r="D99" s="247"/>
      <c r="E99" s="247"/>
      <c r="F99" s="247"/>
      <c r="G99" s="248"/>
      <c r="H99" s="194">
        <f>IF(C87="JA",AVERAGE(B87,H89,H93,H97),MAX(B87,H89,H93,H97))</f>
        <v>0</v>
      </c>
      <c r="I99" s="11"/>
      <c r="J99" s="11"/>
      <c r="K99" s="33"/>
      <c r="L99" s="50"/>
      <c r="M99" s="246" t="s">
        <v>56</v>
      </c>
      <c r="N99" s="247"/>
      <c r="O99" s="247"/>
      <c r="P99" s="247"/>
      <c r="Q99" s="247"/>
      <c r="R99" s="248"/>
      <c r="S99" s="194">
        <f>IF(N87="JA",AVERAGE(M87,S89,S93,S97),MAX(M87,S89,S93,S97))</f>
        <v>0</v>
      </c>
      <c r="T99" s="11"/>
      <c r="U99" s="11"/>
      <c r="V99" s="33"/>
      <c r="W99" s="50"/>
      <c r="X99" s="68"/>
    </row>
    <row r="100" spans="2:24" x14ac:dyDescent="0.2">
      <c r="B100" s="2"/>
      <c r="D100" s="2"/>
      <c r="E100" s="2"/>
      <c r="G100" s="2"/>
      <c r="H100" s="195"/>
      <c r="I100" s="11"/>
      <c r="J100" s="11"/>
      <c r="K100" s="33"/>
      <c r="L100" s="50"/>
      <c r="M100" s="2"/>
      <c r="O100" s="2"/>
      <c r="P100" s="2"/>
      <c r="R100" s="2"/>
      <c r="S100" s="195"/>
      <c r="T100" s="11"/>
      <c r="U100" s="11"/>
      <c r="V100" s="33"/>
      <c r="W100" s="50"/>
      <c r="X100" s="68"/>
    </row>
    <row r="101" spans="2:24" x14ac:dyDescent="0.2">
      <c r="B101" s="45" t="s">
        <v>61</v>
      </c>
      <c r="C101" s="16">
        <f>MAX(H99,H95,H91,B87)</f>
        <v>0</v>
      </c>
      <c r="D101" s="15">
        <f>VLOOKUP(C101,$Y$22:$AK$70,VLOOKUP(F81,$AO$19:$AS$21,4,FALSE),TRUE)</f>
        <v>15</v>
      </c>
      <c r="E101" s="144"/>
      <c r="F101" s="173"/>
      <c r="G101" s="173"/>
      <c r="H101" s="194" t="str">
        <f>IF(G101&gt;0,ROUNDDOWN(F101/G101,3),"-")</f>
        <v>-</v>
      </c>
      <c r="I101" s="14">
        <f>IF(E101&gt;0,F101/(E101*D101)%,0)</f>
        <v>0</v>
      </c>
      <c r="J101" s="14">
        <f>IF(G101&gt;0,(F101/G101)/VLOOKUP(C101,$Y$22:$AK$70,3,TRUE)%,0)</f>
        <v>0</v>
      </c>
      <c r="K101" s="143"/>
      <c r="L101" s="47"/>
      <c r="M101" s="45" t="s">
        <v>61</v>
      </c>
      <c r="N101" s="16">
        <f>MAX(S99,S95,S91,M87)</f>
        <v>0</v>
      </c>
      <c r="O101" s="15">
        <f>VLOOKUP(N101,$Y$22:$AK$70,VLOOKUP(Q81,$AO$19:$AS$21,4,FALSE),TRUE)</f>
        <v>15</v>
      </c>
      <c r="P101" s="144"/>
      <c r="Q101" s="173"/>
      <c r="R101" s="173"/>
      <c r="S101" s="194" t="str">
        <f>IF(R101&gt;0,ROUNDDOWN(Q101/R101,3),"-")</f>
        <v>-</v>
      </c>
      <c r="T101" s="14">
        <f>IF(P101&gt;0,Q101/(P101*O101)%,0)</f>
        <v>0</v>
      </c>
      <c r="U101" s="14">
        <f>IF(R101&gt;0,(Q101/R101)/VLOOKUP(N101,$Y$22:$AK$70,3,TRUE)%,0)</f>
        <v>0</v>
      </c>
      <c r="V101" s="143"/>
      <c r="W101" s="47"/>
      <c r="X101" s="71"/>
    </row>
    <row r="102" spans="2:24" x14ac:dyDescent="0.2">
      <c r="F102" s="1"/>
      <c r="H102" s="196"/>
      <c r="I102" s="1"/>
      <c r="J102" s="1"/>
      <c r="K102" s="17"/>
      <c r="L102" s="51"/>
      <c r="Q102" s="1"/>
      <c r="S102" s="196"/>
      <c r="T102" s="1"/>
      <c r="U102" s="1"/>
      <c r="V102" s="17"/>
      <c r="W102" s="51"/>
      <c r="X102" s="69"/>
    </row>
    <row r="103" spans="2:24" x14ac:dyDescent="0.2">
      <c r="B103" s="249" t="s">
        <v>53</v>
      </c>
      <c r="C103" s="250"/>
      <c r="D103" s="250"/>
      <c r="E103" s="250"/>
      <c r="F103" s="250"/>
      <c r="G103" s="251"/>
      <c r="H103" s="194">
        <f>IF(C87="JA",AVERAGE(B87,H89,H93,H97,H101),MAX(B87,H89,H93,H97,H101))</f>
        <v>0</v>
      </c>
      <c r="I103" s="11"/>
      <c r="J103" s="11"/>
      <c r="K103" s="33"/>
      <c r="L103" s="50"/>
      <c r="M103" s="249" t="s">
        <v>53</v>
      </c>
      <c r="N103" s="250"/>
      <c r="O103" s="250"/>
      <c r="P103" s="250"/>
      <c r="Q103" s="250"/>
      <c r="R103" s="251"/>
      <c r="S103" s="194">
        <f>IF(N87="JA",AVERAGE(M87,S89,S93,S97,S101),MAX(M87,S89,S93,S97,S101))</f>
        <v>0</v>
      </c>
      <c r="T103" s="11"/>
      <c r="U103" s="11"/>
      <c r="V103" s="33"/>
      <c r="W103" s="50"/>
      <c r="X103" s="68"/>
    </row>
    <row r="104" spans="2:24" x14ac:dyDescent="0.2">
      <c r="B104" s="243" t="s">
        <v>63</v>
      </c>
      <c r="C104" s="244"/>
      <c r="D104" s="244"/>
      <c r="E104" s="244"/>
      <c r="F104" s="244"/>
      <c r="G104" s="245"/>
      <c r="H104" s="32">
        <f>IF(ISNUMBER(H103),ROUNDDOWN(H103,2),"-")</f>
        <v>0</v>
      </c>
      <c r="K104" s="17"/>
      <c r="L104" s="51"/>
      <c r="M104" s="243" t="s">
        <v>63</v>
      </c>
      <c r="N104" s="244"/>
      <c r="O104" s="244"/>
      <c r="P104" s="244"/>
      <c r="Q104" s="244"/>
      <c r="R104" s="245"/>
      <c r="S104" s="32">
        <f>IF(ISNUMBER(S103),ROUNDDOWN(S103,2),"-")</f>
        <v>0</v>
      </c>
      <c r="V104" s="17"/>
      <c r="W104" s="51"/>
      <c r="X104" s="69"/>
    </row>
  </sheetData>
  <mergeCells count="153">
    <mergeCell ref="M91:R91"/>
    <mergeCell ref="B95:G95"/>
    <mergeCell ref="M95:R95"/>
    <mergeCell ref="B99:G99"/>
    <mergeCell ref="M99:R99"/>
    <mergeCell ref="B103:G103"/>
    <mergeCell ref="M103:R103"/>
    <mergeCell ref="B104:G104"/>
    <mergeCell ref="M104:R104"/>
    <mergeCell ref="B91:G91"/>
    <mergeCell ref="M13:R13"/>
    <mergeCell ref="M17:R17"/>
    <mergeCell ref="M21:R21"/>
    <mergeCell ref="M25:R25"/>
    <mergeCell ref="M26:R26"/>
    <mergeCell ref="B39:G39"/>
    <mergeCell ref="M39:R39"/>
    <mergeCell ref="B43:G43"/>
    <mergeCell ref="M43:R43"/>
    <mergeCell ref="N29:P29"/>
    <mergeCell ref="Q29:V29"/>
    <mergeCell ref="N30:S30"/>
    <mergeCell ref="U30:V30"/>
    <mergeCell ref="AV19:BA19"/>
    <mergeCell ref="AV20:BA20"/>
    <mergeCell ref="AV21:BA21"/>
    <mergeCell ref="AV22:BA22"/>
    <mergeCell ref="AV23:BA23"/>
    <mergeCell ref="AV24:BA24"/>
    <mergeCell ref="AO41:AQ41"/>
    <mergeCell ref="AO42:AQ42"/>
    <mergeCell ref="AO43:AQ43"/>
    <mergeCell ref="AO36:AQ36"/>
    <mergeCell ref="AO37:AQ37"/>
    <mergeCell ref="AO38:AQ38"/>
    <mergeCell ref="AO39:AQ39"/>
    <mergeCell ref="AO40:AQ40"/>
    <mergeCell ref="AO32:AQ32"/>
    <mergeCell ref="AO33:AQ33"/>
    <mergeCell ref="AO34:AQ34"/>
    <mergeCell ref="AO35:AQ35"/>
    <mergeCell ref="AO31:AQ31"/>
    <mergeCell ref="AO22:AQ22"/>
    <mergeCell ref="AO23:AQ23"/>
    <mergeCell ref="AO24:AQ24"/>
    <mergeCell ref="AO25:AQ25"/>
    <mergeCell ref="AO46:AQ46"/>
    <mergeCell ref="AO47:AQ47"/>
    <mergeCell ref="AO48:AQ48"/>
    <mergeCell ref="AO44:AQ44"/>
    <mergeCell ref="AO45:AQ45"/>
    <mergeCell ref="Y20:AA20"/>
    <mergeCell ref="AB20:AC20"/>
    <mergeCell ref="AO19:AQ19"/>
    <mergeCell ref="AO20:AQ20"/>
    <mergeCell ref="AO21:AQ21"/>
    <mergeCell ref="AO27:AQ27"/>
    <mergeCell ref="AO28:AQ28"/>
    <mergeCell ref="AO29:AQ29"/>
    <mergeCell ref="AO30:AQ30"/>
    <mergeCell ref="AO26:AQ26"/>
    <mergeCell ref="Y19:AE19"/>
    <mergeCell ref="AD20:AE20"/>
    <mergeCell ref="N84:V84"/>
    <mergeCell ref="N85:V85"/>
    <mergeCell ref="S86:S87"/>
    <mergeCell ref="V86:V87"/>
    <mergeCell ref="N81:P81"/>
    <mergeCell ref="N82:S82"/>
    <mergeCell ref="U82:V82"/>
    <mergeCell ref="N57:V57"/>
    <mergeCell ref="N58:V58"/>
    <mergeCell ref="N59:V59"/>
    <mergeCell ref="S60:S61"/>
    <mergeCell ref="V60:V61"/>
    <mergeCell ref="M65:R65"/>
    <mergeCell ref="M69:R69"/>
    <mergeCell ref="M73:R73"/>
    <mergeCell ref="M77:R77"/>
    <mergeCell ref="M78:R78"/>
    <mergeCell ref="Q55:V55"/>
    <mergeCell ref="N56:S56"/>
    <mergeCell ref="U56:V56"/>
    <mergeCell ref="Q81:V81"/>
    <mergeCell ref="M47:R47"/>
    <mergeCell ref="M51:R51"/>
    <mergeCell ref="M52:R52"/>
    <mergeCell ref="N31:V31"/>
    <mergeCell ref="N32:V32"/>
    <mergeCell ref="N33:V33"/>
    <mergeCell ref="S34:S35"/>
    <mergeCell ref="V34:V35"/>
    <mergeCell ref="N55:P55"/>
    <mergeCell ref="C55:E55"/>
    <mergeCell ref="F55:K55"/>
    <mergeCell ref="C56:H56"/>
    <mergeCell ref="J56:K56"/>
    <mergeCell ref="N83:V83"/>
    <mergeCell ref="C84:K84"/>
    <mergeCell ref="C85:K85"/>
    <mergeCell ref="H86:H87"/>
    <mergeCell ref="K86:K87"/>
    <mergeCell ref="C81:E81"/>
    <mergeCell ref="F81:K81"/>
    <mergeCell ref="C82:H82"/>
    <mergeCell ref="J82:K82"/>
    <mergeCell ref="B78:G78"/>
    <mergeCell ref="C83:K83"/>
    <mergeCell ref="C57:K57"/>
    <mergeCell ref="C58:K58"/>
    <mergeCell ref="C59:K59"/>
    <mergeCell ref="H60:H61"/>
    <mergeCell ref="K60:K61"/>
    <mergeCell ref="B65:G65"/>
    <mergeCell ref="B69:G69"/>
    <mergeCell ref="B73:G73"/>
    <mergeCell ref="B77:G77"/>
    <mergeCell ref="B52:G52"/>
    <mergeCell ref="C31:K31"/>
    <mergeCell ref="C32:K32"/>
    <mergeCell ref="C33:K33"/>
    <mergeCell ref="H34:H35"/>
    <mergeCell ref="K34:K35"/>
    <mergeCell ref="C3:E3"/>
    <mergeCell ref="F3:K3"/>
    <mergeCell ref="H8:H9"/>
    <mergeCell ref="C29:E29"/>
    <mergeCell ref="F29:K29"/>
    <mergeCell ref="C30:H30"/>
    <mergeCell ref="J30:K30"/>
    <mergeCell ref="B13:G13"/>
    <mergeCell ref="B17:G17"/>
    <mergeCell ref="B21:G21"/>
    <mergeCell ref="B25:G25"/>
    <mergeCell ref="B26:G26"/>
    <mergeCell ref="B47:G47"/>
    <mergeCell ref="B51:G51"/>
    <mergeCell ref="B1:V1"/>
    <mergeCell ref="K8:K9"/>
    <mergeCell ref="C5:K5"/>
    <mergeCell ref="C6:K6"/>
    <mergeCell ref="C7:K7"/>
    <mergeCell ref="J4:K4"/>
    <mergeCell ref="C4:H4"/>
    <mergeCell ref="N6:V6"/>
    <mergeCell ref="N7:V7"/>
    <mergeCell ref="N3:P3"/>
    <mergeCell ref="Q3:V3"/>
    <mergeCell ref="N4:S4"/>
    <mergeCell ref="U4:V4"/>
    <mergeCell ref="N5:V5"/>
    <mergeCell ref="S8:S9"/>
    <mergeCell ref="V8:V9"/>
  </mergeCells>
  <conditionalFormatting sqref="I11">
    <cfRule type="cellIs" dxfId="31" priority="32" operator="greaterThan">
      <formula>100</formula>
    </cfRule>
  </conditionalFormatting>
  <conditionalFormatting sqref="I15">
    <cfRule type="cellIs" dxfId="30" priority="31" operator="greaterThan">
      <formula>100</formula>
    </cfRule>
  </conditionalFormatting>
  <conditionalFormatting sqref="I19">
    <cfRule type="cellIs" dxfId="29" priority="30" operator="greaterThan">
      <formula>100</formula>
    </cfRule>
  </conditionalFormatting>
  <conditionalFormatting sqref="I23">
    <cfRule type="cellIs" dxfId="28" priority="29" operator="greaterThan">
      <formula>100</formula>
    </cfRule>
  </conditionalFormatting>
  <conditionalFormatting sqref="T11">
    <cfRule type="cellIs" dxfId="27" priority="28" operator="greaterThan">
      <formula>100</formula>
    </cfRule>
  </conditionalFormatting>
  <conditionalFormatting sqref="T15">
    <cfRule type="cellIs" dxfId="26" priority="27" operator="greaterThan">
      <formula>100</formula>
    </cfRule>
  </conditionalFormatting>
  <conditionalFormatting sqref="T19">
    <cfRule type="cellIs" dxfId="25" priority="26" operator="greaterThan">
      <formula>100</formula>
    </cfRule>
  </conditionalFormatting>
  <conditionalFormatting sqref="T23">
    <cfRule type="cellIs" dxfId="24" priority="25" operator="greaterThan">
      <formula>100</formula>
    </cfRule>
  </conditionalFormatting>
  <conditionalFormatting sqref="I37">
    <cfRule type="cellIs" dxfId="23" priority="24" operator="greaterThan">
      <formula>100</formula>
    </cfRule>
  </conditionalFormatting>
  <conditionalFormatting sqref="I41">
    <cfRule type="cellIs" dxfId="22" priority="23" operator="greaterThan">
      <formula>100</formula>
    </cfRule>
  </conditionalFormatting>
  <conditionalFormatting sqref="I45">
    <cfRule type="cellIs" dxfId="21" priority="22" operator="greaterThan">
      <formula>100</formula>
    </cfRule>
  </conditionalFormatting>
  <conditionalFormatting sqref="I49">
    <cfRule type="cellIs" dxfId="20" priority="21" operator="greaterThan">
      <formula>100</formula>
    </cfRule>
  </conditionalFormatting>
  <conditionalFormatting sqref="T37">
    <cfRule type="cellIs" dxfId="19" priority="20" operator="greaterThan">
      <formula>100</formula>
    </cfRule>
  </conditionalFormatting>
  <conditionalFormatting sqref="T41">
    <cfRule type="cellIs" dxfId="18" priority="19" operator="greaterThan">
      <formula>100</formula>
    </cfRule>
  </conditionalFormatting>
  <conditionalFormatting sqref="T45">
    <cfRule type="cellIs" dxfId="17" priority="18" operator="greaterThan">
      <formula>100</formula>
    </cfRule>
  </conditionalFormatting>
  <conditionalFormatting sqref="T49">
    <cfRule type="cellIs" dxfId="16" priority="17" operator="greaterThan">
      <formula>100</formula>
    </cfRule>
  </conditionalFormatting>
  <conditionalFormatting sqref="I63">
    <cfRule type="cellIs" dxfId="15" priority="16" operator="greaterThan">
      <formula>100</formula>
    </cfRule>
  </conditionalFormatting>
  <conditionalFormatting sqref="I67">
    <cfRule type="cellIs" dxfId="14" priority="15" operator="greaterThan">
      <formula>100</formula>
    </cfRule>
  </conditionalFormatting>
  <conditionalFormatting sqref="I71">
    <cfRule type="cellIs" dxfId="13" priority="14" operator="greaterThan">
      <formula>100</formula>
    </cfRule>
  </conditionalFormatting>
  <conditionalFormatting sqref="I75">
    <cfRule type="cellIs" dxfId="12" priority="13" operator="greaterThan">
      <formula>100</formula>
    </cfRule>
  </conditionalFormatting>
  <conditionalFormatting sqref="T63">
    <cfRule type="cellIs" dxfId="11" priority="12" operator="greaterThan">
      <formula>100</formula>
    </cfRule>
  </conditionalFormatting>
  <conditionalFormatting sqref="T67">
    <cfRule type="cellIs" dxfId="10" priority="11" operator="greaterThan">
      <formula>100</formula>
    </cfRule>
  </conditionalFormatting>
  <conditionalFormatting sqref="T71">
    <cfRule type="cellIs" dxfId="9" priority="10" operator="greaterThan">
      <formula>100</formula>
    </cfRule>
  </conditionalFormatting>
  <conditionalFormatting sqref="T75">
    <cfRule type="cellIs" dxfId="8" priority="9" operator="greaterThan">
      <formula>100</formula>
    </cfRule>
  </conditionalFormatting>
  <conditionalFormatting sqref="I89">
    <cfRule type="cellIs" dxfId="7" priority="8" operator="greaterThan">
      <formula>100</formula>
    </cfRule>
  </conditionalFormatting>
  <conditionalFormatting sqref="I93">
    <cfRule type="cellIs" dxfId="6" priority="7" operator="greaterThan">
      <formula>100</formula>
    </cfRule>
  </conditionalFormatting>
  <conditionalFormatting sqref="I97">
    <cfRule type="cellIs" dxfId="5" priority="6" operator="greaterThan">
      <formula>100</formula>
    </cfRule>
  </conditionalFormatting>
  <conditionalFormatting sqref="I101">
    <cfRule type="cellIs" dxfId="4" priority="5" operator="greaterThan">
      <formula>100</formula>
    </cfRule>
  </conditionalFormatting>
  <conditionalFormatting sqref="T89">
    <cfRule type="cellIs" dxfId="3" priority="4" operator="greaterThan">
      <formula>100</formula>
    </cfRule>
  </conditionalFormatting>
  <conditionalFormatting sqref="T93">
    <cfRule type="cellIs" dxfId="2" priority="3" operator="greaterThan">
      <formula>100</formula>
    </cfRule>
  </conditionalFormatting>
  <conditionalFormatting sqref="T97">
    <cfRule type="cellIs" dxfId="1" priority="2" operator="greaterThan">
      <formula>100</formula>
    </cfRule>
  </conditionalFormatting>
  <conditionalFormatting sqref="T101">
    <cfRule type="cellIs" dxfId="0" priority="1" operator="greaterThan">
      <formula>100</formula>
    </cfRule>
  </conditionalFormatting>
  <dataValidations xWindow="293" yWindow="492" count="4">
    <dataValidation type="list" allowBlank="1" showInputMessage="1" showErrorMessage="1" sqref="B53:B54 M53:M54">
      <formula1>$B$26:$B$28</formula1>
    </dataValidation>
    <dataValidation type="list" allowBlank="1" showInputMessage="1" showErrorMessage="1" promptTitle="GEWEST" prompt="MAAK EEN KEUZE" sqref="C7:K7 N7:V7 C59:K59 N33:V33 C33:K33 C85:K85 N85:V85 N59:V59">
      <formula1>$AV$19:$AV$24</formula1>
    </dataValidation>
    <dataValidation type="list" allowBlank="1" showInputMessage="1" showErrorMessage="1" promptTitle="SPELSOORT &amp; KLASSE" prompt="MAAK EEN KEUZE" sqref="F3:K3 Q81:V81 Q55:V55 Q29:V29 F29:K29 Q3:V3 F81:K81 F55:K55">
      <formula1>$AO$19:$AO$23</formula1>
    </dataValidation>
    <dataValidation type="list" allowBlank="1" showInputMessage="1" showErrorMessage="1" promptTitle="JA / NEE" prompt="MAAK KEUZE SVP" sqref="C9 N87 C87 C35 C61 N61 N35 N9">
      <formula1>$Y$16:$Y$18</formula1>
    </dataValidation>
  </dataValidations>
  <printOptions horizontalCentered="1"/>
  <pageMargins left="0.98425196850393704" right="0.19685039370078741" top="0.78740157480314965" bottom="0.78740157480314965" header="0.39370078740157483" footer="0.59055118110236227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WIJZIGINGSOVERIZCHT</vt:lpstr>
      <vt:lpstr>VOORWEDSTRIJDEN</vt:lpstr>
      <vt:lpstr>TOTAALOVERZICHT</vt:lpstr>
      <vt:lpstr>FINALEOVERZICHT</vt:lpstr>
      <vt:lpstr>FINALEOVERZICHT!Afdrukbereik</vt:lpstr>
      <vt:lpstr>TOTAALOVERZICHT!Afdrukbereik</vt:lpstr>
      <vt:lpstr>VOORWEDSTRIJDEN!Afdrukbereik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Schmitz</dc:creator>
  <cp:lastModifiedBy>Wim Schmitz</cp:lastModifiedBy>
  <cp:lastPrinted>2015-09-25T21:44:46Z</cp:lastPrinted>
  <dcterms:created xsi:type="dcterms:W3CDTF">2014-02-06T12:24:44Z</dcterms:created>
  <dcterms:modified xsi:type="dcterms:W3CDTF">2017-09-05T13:03:46Z</dcterms:modified>
</cp:coreProperties>
</file>